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filterPrivacy="1" codeName="ThisWorkbook" autoCompressPictures="0"/>
  <xr:revisionPtr revIDLastSave="0" documentId="13_ncr:1_{4A705D2D-DD56-4FFE-BD34-82C47B6079CD}" xr6:coauthVersionLast="47" xr6:coauthVersionMax="47" xr10:uidLastSave="{00000000-0000-0000-0000-000000000000}"/>
  <bookViews>
    <workbookView xWindow="-120" yWindow="-120" windowWidth="20730" windowHeight="11040" tabRatio="788" firstSheet="1" activeTab="1" xr2:uid="{00000000-000D-0000-FFFF-FFFF00000000}"/>
  </bookViews>
  <sheets>
    <sheet name="มกราคม" sheetId="14" r:id="rId1"/>
    <sheet name="กุมภาพันธ์" sheetId="15" r:id="rId2"/>
    <sheet name="มีนาคม" sheetId="16" r:id="rId3"/>
    <sheet name="เมษายน" sheetId="17" r:id="rId4"/>
    <sheet name="พฤษภาคม" sheetId="18" r:id="rId5"/>
    <sheet name="มิถุนายน" sheetId="19" r:id="rId6"/>
    <sheet name="กรกฎาคม" sheetId="20" r:id="rId7"/>
    <sheet name="สิงหาคม" sheetId="21" r:id="rId8"/>
    <sheet name="กันยายน" sheetId="22" r:id="rId9"/>
    <sheet name="ตุลาคม" sheetId="23" r:id="rId10"/>
    <sheet name="พฤศจิกายน" sheetId="24" r:id="rId11"/>
    <sheet name="ธันวาคม" sheetId="25" r:id="rId12"/>
    <sheet name="Sheet1" sheetId="26" r:id="rId13"/>
  </sheets>
  <definedNames>
    <definedName name="ColumnTitleRegion1..H12.1">มกราคม!$B$3</definedName>
    <definedName name="ColumnTitleRegion1..H12.10">ตุลาคม!$B$3</definedName>
    <definedName name="ColumnTitleRegion1..H12.11">พฤศจิกายน!$B$3</definedName>
    <definedName name="ColumnTitleRegion1..H12.12">ธันวาคม!$B$3</definedName>
    <definedName name="ColumnTitleRegion1..H12.2">กุมภาพันธ์!$B$3</definedName>
    <definedName name="ColumnTitleRegion1..H12.3">มีนาคม!$B$3</definedName>
    <definedName name="ColumnTitleRegion1..H12.4">เมษายน!$B$3</definedName>
    <definedName name="ColumnTitleRegion1..H12.5">พฤษภาคม!$B$3</definedName>
    <definedName name="ColumnTitleRegion1..H12.6">มิถุนายน!$B$3</definedName>
    <definedName name="ColumnTitleRegion1..H12.7">กรกฎาคม!$B$3</definedName>
    <definedName name="ColumnTitleRegion1..H12.8">สิงหาคม!$B$3</definedName>
    <definedName name="ColumnTitleRegion1..H12.9">กันยายน!$B$3</definedName>
    <definedName name="ColumnTitleRegion2..C14.1">มกราคม!$B$3</definedName>
    <definedName name="ColumnTitleRegion2..C14.10">ตุลาคม!$B$3</definedName>
    <definedName name="ColumnTitleRegion2..C14.11">พฤศจิกายน!$B$3</definedName>
    <definedName name="ColumnTitleRegion2..C14.12">ธันวาคม!$B$3</definedName>
    <definedName name="ColumnTitleRegion2..C14.2">กุมภาพันธ์!$B$3</definedName>
    <definedName name="ColumnTitleRegion2..C14.3">มีนาคม!$B$3</definedName>
    <definedName name="ColumnTitleRegion2..C14.4">เมษายน!$B$3</definedName>
    <definedName name="ColumnTitleRegion2..C14.5">พฤษภาคม!$B$3</definedName>
    <definedName name="ColumnTitleRegion2..C14.6">มิถุนายน!$B$3</definedName>
    <definedName name="ColumnTitleRegion2..C14.7">กรกฎาคม!$B$3</definedName>
    <definedName name="ColumnTitleRegion2..C14.8">สิงหาคม!$B$3</definedName>
    <definedName name="ColumnTitleRegion2..C14.9">กันยายน!$B$3</definedName>
    <definedName name="DaysAndWeeks">{0,1,2,3,4,5,6} + {0;1;2;3;4;5}*7</definedName>
    <definedName name="_xlnm.Print_Area" localSheetId="6">กรกฎาคม!$A:$I</definedName>
    <definedName name="_xlnm.Print_Area" localSheetId="8">กันยายน!$A:$I</definedName>
    <definedName name="_xlnm.Print_Area" localSheetId="1">กุมภาพันธ์!$A:$I</definedName>
    <definedName name="_xlnm.Print_Area" localSheetId="9">ตุลาคม!$A:$I</definedName>
    <definedName name="_xlnm.Print_Area" localSheetId="11">ธันวาคม!$A:$I</definedName>
    <definedName name="_xlnm.Print_Area" localSheetId="10">พฤศจิกายน!$A:$I</definedName>
    <definedName name="_xlnm.Print_Area" localSheetId="4">พฤษภาคม!$A:$I</definedName>
    <definedName name="_xlnm.Print_Area" localSheetId="0">มกราคม!$A:$I</definedName>
    <definedName name="_xlnm.Print_Area" localSheetId="5">มิถุนายน!$A:$I</definedName>
    <definedName name="_xlnm.Print_Area" localSheetId="2">มีนาคม!$A:$I</definedName>
    <definedName name="_xlnm.Print_Area" localSheetId="3">เมษายน!$A:$I</definedName>
    <definedName name="_xlnm.Print_Area" localSheetId="7">สิงหาคม!$A:$I</definedName>
    <definedName name="RowTitleRegion1..K3">มกราคม!$K$4</definedName>
    <definedName name="WeekStart">มกราคม!$L$5</definedName>
    <definedName name="ปีปฏิทิน">มกราคม!$K$5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15" l="1" a="1"/>
  <c r="C14" i="15" s="1"/>
  <c r="B12" i="15" a="1"/>
  <c r="G12" i="15" s="1"/>
  <c r="D10" i="15"/>
  <c r="B10" i="15" a="1"/>
  <c r="G10" i="15" s="1"/>
  <c r="D8" i="15"/>
  <c r="B8" i="15" a="1"/>
  <c r="G8" i="15" s="1"/>
  <c r="B6" i="15" a="1"/>
  <c r="G6" i="15" s="1"/>
  <c r="H4" i="15"/>
  <c r="H3" i="15" s="1"/>
  <c r="B4" i="15"/>
  <c r="B4" i="15" a="1"/>
  <c r="G4" i="15" s="1"/>
  <c r="B14" i="16" a="1"/>
  <c r="B14" i="16" s="1"/>
  <c r="B12" i="16" a="1"/>
  <c r="B10" i="16" a="1"/>
  <c r="B8" i="16" a="1"/>
  <c r="B6" i="16" a="1"/>
  <c r="B4" i="16" a="1"/>
  <c r="B14" i="17" a="1"/>
  <c r="C14" i="17" s="1"/>
  <c r="D12" i="17"/>
  <c r="B12" i="17"/>
  <c r="B12" i="17" a="1"/>
  <c r="G12" i="17" s="1"/>
  <c r="B10" i="17" a="1"/>
  <c r="G10" i="17" s="1"/>
  <c r="H8" i="17"/>
  <c r="F8" i="17"/>
  <c r="D8" i="17"/>
  <c r="B8" i="17" a="1"/>
  <c r="G8" i="17" s="1"/>
  <c r="B6" i="17"/>
  <c r="B6" i="17" a="1"/>
  <c r="G6" i="17" s="1"/>
  <c r="H4" i="17"/>
  <c r="H3" i="17" s="1"/>
  <c r="B4" i="17" a="1"/>
  <c r="G4" i="17" s="1"/>
  <c r="G3" i="17" s="1"/>
  <c r="B14" i="18" a="1"/>
  <c r="B14" i="18" s="1"/>
  <c r="B12" i="18" a="1"/>
  <c r="G12" i="18" s="1"/>
  <c r="B10" i="18" a="1"/>
  <c r="G10" i="18" s="1"/>
  <c r="B8" i="18" a="1"/>
  <c r="G8" i="18" s="1"/>
  <c r="B6" i="18" a="1"/>
  <c r="C6" i="18" s="1"/>
  <c r="B4" i="18" a="1"/>
  <c r="G4" i="18" s="1"/>
  <c r="G3" i="18" s="1"/>
  <c r="B14" i="19" a="1"/>
  <c r="C14" i="19" s="1"/>
  <c r="B12" i="19" a="1"/>
  <c r="G12" i="19" s="1"/>
  <c r="B10" i="19" a="1"/>
  <c r="G10" i="19" s="1"/>
  <c r="B8" i="19" a="1"/>
  <c r="G8" i="19" s="1"/>
  <c r="B6" i="19" a="1"/>
  <c r="G6" i="19" s="1"/>
  <c r="B4" i="19" a="1"/>
  <c r="G4" i="19" s="1"/>
  <c r="G3" i="19" s="1"/>
  <c r="B14" i="20" a="1"/>
  <c r="B14" i="20" s="1"/>
  <c r="B12" i="20" a="1"/>
  <c r="H12" i="20" s="1"/>
  <c r="B10" i="20" a="1"/>
  <c r="H10" i="20" s="1"/>
  <c r="B8" i="20" a="1"/>
  <c r="H8" i="20" s="1"/>
  <c r="B6" i="20" a="1"/>
  <c r="H6" i="20" s="1"/>
  <c r="B4" i="20" a="1"/>
  <c r="H4" i="20" s="1"/>
  <c r="B14" i="21" a="1"/>
  <c r="C14" i="21" s="1"/>
  <c r="B12" i="21" a="1"/>
  <c r="G12" i="21" s="1"/>
  <c r="H10" i="21"/>
  <c r="F10" i="21"/>
  <c r="D10" i="21"/>
  <c r="B10" i="21"/>
  <c r="B10" i="21" a="1"/>
  <c r="G10" i="21" s="1"/>
  <c r="D8" i="21"/>
  <c r="B8" i="21" a="1"/>
  <c r="G8" i="21" s="1"/>
  <c r="H6" i="21"/>
  <c r="F6" i="21"/>
  <c r="D6" i="21"/>
  <c r="B6" i="21"/>
  <c r="B6" i="21" a="1"/>
  <c r="G6" i="21" s="1"/>
  <c r="B4" i="21" a="1"/>
  <c r="G4" i="21" s="1"/>
  <c r="G3" i="21" s="1"/>
  <c r="B14" i="22" a="1"/>
  <c r="B14" i="22" s="1"/>
  <c r="B12" i="22" a="1"/>
  <c r="H12" i="22" s="1"/>
  <c r="B10" i="22" a="1"/>
  <c r="H10" i="22" s="1"/>
  <c r="B8" i="22" a="1"/>
  <c r="H8" i="22" s="1"/>
  <c r="B6" i="22" a="1"/>
  <c r="H6" i="22" s="1"/>
  <c r="B4" i="22" a="1"/>
  <c r="H4" i="22" s="1"/>
  <c r="H3" i="22" s="1"/>
  <c r="B14" i="23" a="1"/>
  <c r="C14" i="23" s="1"/>
  <c r="H12" i="23"/>
  <c r="F12" i="23"/>
  <c r="D12" i="23"/>
  <c r="B12" i="23"/>
  <c r="B12" i="23" a="1"/>
  <c r="G12" i="23" s="1"/>
  <c r="H10" i="23"/>
  <c r="D10" i="23"/>
  <c r="B10" i="23" a="1"/>
  <c r="G10" i="23" s="1"/>
  <c r="H8" i="23"/>
  <c r="F8" i="23"/>
  <c r="D8" i="23"/>
  <c r="B8" i="23"/>
  <c r="B8" i="23" a="1"/>
  <c r="G8" i="23" s="1"/>
  <c r="H6" i="23"/>
  <c r="B6" i="23" a="1"/>
  <c r="G6" i="23" s="1"/>
  <c r="B4" i="23" a="1"/>
  <c r="G4" i="23" s="1"/>
  <c r="B14" i="24" a="1"/>
  <c r="B14" i="24" s="1"/>
  <c r="B12" i="24" a="1"/>
  <c r="H12" i="24" s="1"/>
  <c r="B10" i="24" a="1"/>
  <c r="H10" i="24" s="1"/>
  <c r="B8" i="24" a="1"/>
  <c r="H8" i="24" s="1"/>
  <c r="B6" i="24" a="1"/>
  <c r="H6" i="24" s="1"/>
  <c r="B4" i="24" a="1"/>
  <c r="H4" i="24" s="1"/>
  <c r="H3" i="24" s="1"/>
  <c r="B14" i="25"/>
  <c r="B14" i="25" a="1"/>
  <c r="C14" i="25" s="1"/>
  <c r="H12" i="25"/>
  <c r="D12" i="25"/>
  <c r="B12" i="25" a="1"/>
  <c r="G12" i="25" s="1"/>
  <c r="H10" i="25"/>
  <c r="F10" i="25"/>
  <c r="D10" i="25"/>
  <c r="B10" i="25"/>
  <c r="B10" i="25" a="1"/>
  <c r="G10" i="25" s="1"/>
  <c r="H8" i="25"/>
  <c r="B8" i="25" a="1"/>
  <c r="G8" i="25" s="1"/>
  <c r="F6" i="25"/>
  <c r="B6" i="25"/>
  <c r="B6" i="25" a="1"/>
  <c r="G6" i="25" s="1"/>
  <c r="B4" i="25" a="1"/>
  <c r="G4" i="25" s="1"/>
  <c r="G3" i="25" s="1"/>
  <c r="B14" i="14" a="1"/>
  <c r="B14" i="14" s="1"/>
  <c r="B12" i="14" a="1"/>
  <c r="H12" i="14" s="1"/>
  <c r="B10" i="14" a="1"/>
  <c r="H10" i="14" s="1"/>
  <c r="B8" i="14" a="1"/>
  <c r="H8" i="14" s="1"/>
  <c r="B6" i="14" a="1"/>
  <c r="H6" i="14" s="1"/>
  <c r="B4" i="14" a="1"/>
  <c r="H4" i="14" s="1"/>
  <c r="H3" i="14" s="1"/>
  <c r="B2" i="25"/>
  <c r="B2" i="24"/>
  <c r="B2" i="23"/>
  <c r="B2" i="22"/>
  <c r="B2" i="21"/>
  <c r="B2" i="20"/>
  <c r="B2" i="19"/>
  <c r="B2" i="18"/>
  <c r="B2" i="17"/>
  <c r="B2" i="16"/>
  <c r="B2" i="15"/>
  <c r="B2" i="14"/>
  <c r="H3" i="20"/>
  <c r="G3" i="23"/>
  <c r="G3" i="15"/>
  <c r="C12" i="18" l="1"/>
  <c r="C4" i="18"/>
  <c r="C3" i="18" s="1"/>
  <c r="G6" i="18"/>
  <c r="C8" i="18"/>
  <c r="B4" i="19"/>
  <c r="B10" i="19"/>
  <c r="F4" i="19"/>
  <c r="F3" i="19" s="1"/>
  <c r="D10" i="19"/>
  <c r="F10" i="19"/>
  <c r="D6" i="19"/>
  <c r="H10" i="19"/>
  <c r="F6" i="19"/>
  <c r="D8" i="19"/>
  <c r="B14" i="19"/>
  <c r="H12" i="19"/>
  <c r="F4" i="15"/>
  <c r="F3" i="15" s="1"/>
  <c r="B8" i="15"/>
  <c r="H10" i="15"/>
  <c r="B6" i="23"/>
  <c r="D8" i="25"/>
  <c r="D6" i="23"/>
  <c r="B14" i="21"/>
  <c r="F8" i="15"/>
  <c r="B12" i="15"/>
  <c r="H12" i="21"/>
  <c r="B8" i="25"/>
  <c r="F8" i="25"/>
  <c r="B12" i="25"/>
  <c r="F6" i="23"/>
  <c r="B10" i="23"/>
  <c r="B8" i="21"/>
  <c r="D4" i="19"/>
  <c r="D3" i="19" s="1"/>
  <c r="B8" i="19"/>
  <c r="C14" i="18"/>
  <c r="D6" i="17"/>
  <c r="F12" i="17"/>
  <c r="B6" i="15"/>
  <c r="H8" i="15"/>
  <c r="D12" i="15"/>
  <c r="F6" i="17"/>
  <c r="B10" i="17"/>
  <c r="H12" i="17"/>
  <c r="D6" i="15"/>
  <c r="F12" i="15"/>
  <c r="D6" i="25"/>
  <c r="F12" i="25"/>
  <c r="F10" i="23"/>
  <c r="B14" i="23"/>
  <c r="F8" i="21"/>
  <c r="B12" i="21"/>
  <c r="H4" i="19"/>
  <c r="H3" i="19" s="1"/>
  <c r="F8" i="19"/>
  <c r="B12" i="19"/>
  <c r="C10" i="18"/>
  <c r="B4" i="17"/>
  <c r="H6" i="17"/>
  <c r="D10" i="17"/>
  <c r="F6" i="15"/>
  <c r="B10" i="15"/>
  <c r="H12" i="15"/>
  <c r="H8" i="21"/>
  <c r="D12" i="21"/>
  <c r="H8" i="19"/>
  <c r="D12" i="19"/>
  <c r="D4" i="17"/>
  <c r="D3" i="17" s="1"/>
  <c r="F10" i="17"/>
  <c r="B14" i="17"/>
  <c r="H6" i="15"/>
  <c r="H6" i="25"/>
  <c r="F12" i="21"/>
  <c r="B6" i="19"/>
  <c r="F12" i="19"/>
  <c r="F4" i="17"/>
  <c r="F3" i="17" s="1"/>
  <c r="B8" i="17"/>
  <c r="H10" i="17"/>
  <c r="D4" i="15"/>
  <c r="D3" i="15" s="1"/>
  <c r="F10" i="15"/>
  <c r="B14" i="15"/>
  <c r="C4" i="14"/>
  <c r="C3" i="14" s="1"/>
  <c r="E4" i="14"/>
  <c r="E3" i="14" s="1"/>
  <c r="G4" i="14"/>
  <c r="G3" i="14" s="1"/>
  <c r="C6" i="14"/>
  <c r="E6" i="14"/>
  <c r="G6" i="14"/>
  <c r="C8" i="14"/>
  <c r="E8" i="14"/>
  <c r="G8" i="14"/>
  <c r="C10" i="14"/>
  <c r="E10" i="14"/>
  <c r="G10" i="14"/>
  <c r="C12" i="14"/>
  <c r="E12" i="14"/>
  <c r="G12" i="14"/>
  <c r="C14" i="14"/>
  <c r="B4" i="25"/>
  <c r="D4" i="25"/>
  <c r="D3" i="25" s="1"/>
  <c r="F4" i="25"/>
  <c r="F3" i="25" s="1"/>
  <c r="H4" i="25"/>
  <c r="H3" i="25" s="1"/>
  <c r="C4" i="24"/>
  <c r="C3" i="24" s="1"/>
  <c r="E4" i="24"/>
  <c r="E3" i="24" s="1"/>
  <c r="G4" i="24"/>
  <c r="G3" i="24" s="1"/>
  <c r="C6" i="24"/>
  <c r="E6" i="24"/>
  <c r="G6" i="24"/>
  <c r="C8" i="24"/>
  <c r="E8" i="24"/>
  <c r="G8" i="24"/>
  <c r="C10" i="24"/>
  <c r="E10" i="24"/>
  <c r="G10" i="24"/>
  <c r="C12" i="24"/>
  <c r="E12" i="24"/>
  <c r="G12" i="24"/>
  <c r="C14" i="24"/>
  <c r="B4" i="23"/>
  <c r="D4" i="23"/>
  <c r="D3" i="23" s="1"/>
  <c r="F4" i="23"/>
  <c r="F3" i="23" s="1"/>
  <c r="H4" i="23"/>
  <c r="H3" i="23" s="1"/>
  <c r="C4" i="22"/>
  <c r="C3" i="22" s="1"/>
  <c r="E4" i="22"/>
  <c r="E3" i="22" s="1"/>
  <c r="G4" i="22"/>
  <c r="G3" i="22" s="1"/>
  <c r="C6" i="22"/>
  <c r="E6" i="22"/>
  <c r="G6" i="22"/>
  <c r="C8" i="22"/>
  <c r="E8" i="22"/>
  <c r="G8" i="22"/>
  <c r="C10" i="22"/>
  <c r="E10" i="22"/>
  <c r="G10" i="22"/>
  <c r="C12" i="22"/>
  <c r="E12" i="22"/>
  <c r="G12" i="22"/>
  <c r="C14" i="22"/>
  <c r="B4" i="21"/>
  <c r="D4" i="21"/>
  <c r="D3" i="21" s="1"/>
  <c r="F4" i="21"/>
  <c r="F3" i="21" s="1"/>
  <c r="H4" i="21"/>
  <c r="H3" i="21" s="1"/>
  <c r="C4" i="20"/>
  <c r="C3" i="20" s="1"/>
  <c r="E4" i="20"/>
  <c r="E3" i="20" s="1"/>
  <c r="G4" i="20"/>
  <c r="G3" i="20" s="1"/>
  <c r="C6" i="20"/>
  <c r="E6" i="20"/>
  <c r="G6" i="20"/>
  <c r="C8" i="20"/>
  <c r="E8" i="20"/>
  <c r="G8" i="20"/>
  <c r="C10" i="20"/>
  <c r="E10" i="20"/>
  <c r="G10" i="20"/>
  <c r="C12" i="20"/>
  <c r="E12" i="20"/>
  <c r="G12" i="20"/>
  <c r="C14" i="20"/>
  <c r="H4" i="16"/>
  <c r="H3" i="16" s="1"/>
  <c r="F4" i="16"/>
  <c r="F3" i="16" s="1"/>
  <c r="D4" i="16"/>
  <c r="D3" i="16" s="1"/>
  <c r="B4" i="16"/>
  <c r="E4" i="16"/>
  <c r="E3" i="16" s="1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B4" i="14"/>
  <c r="D4" i="14"/>
  <c r="D3" i="14" s="1"/>
  <c r="F4" i="14"/>
  <c r="F3" i="14" s="1"/>
  <c r="B6" i="14"/>
  <c r="D6" i="14"/>
  <c r="F6" i="14"/>
  <c r="B8" i="14"/>
  <c r="D8" i="14"/>
  <c r="F8" i="14"/>
  <c r="B10" i="14"/>
  <c r="D10" i="14"/>
  <c r="F10" i="14"/>
  <c r="B12" i="14"/>
  <c r="D12" i="14"/>
  <c r="F12" i="14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4" i="24"/>
  <c r="D4" i="24"/>
  <c r="D3" i="24" s="1"/>
  <c r="F4" i="24"/>
  <c r="F3" i="24" s="1"/>
  <c r="B6" i="24"/>
  <c r="D6" i="24"/>
  <c r="F6" i="24"/>
  <c r="B8" i="24"/>
  <c r="D8" i="24"/>
  <c r="F8" i="24"/>
  <c r="B10" i="24"/>
  <c r="D10" i="24"/>
  <c r="F10" i="24"/>
  <c r="B12" i="24"/>
  <c r="D12" i="24"/>
  <c r="F12" i="24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B4" i="22"/>
  <c r="D4" i="22"/>
  <c r="D3" i="22" s="1"/>
  <c r="F4" i="22"/>
  <c r="F3" i="22" s="1"/>
  <c r="B6" i="22"/>
  <c r="D6" i="22"/>
  <c r="F6" i="22"/>
  <c r="B8" i="22"/>
  <c r="D8" i="22"/>
  <c r="F8" i="22"/>
  <c r="B10" i="22"/>
  <c r="D10" i="22"/>
  <c r="F10" i="22"/>
  <c r="B12" i="22"/>
  <c r="D12" i="22"/>
  <c r="F12" i="22"/>
  <c r="C4" i="21"/>
  <c r="C3" i="21" s="1"/>
  <c r="E4" i="21"/>
  <c r="E3" i="21" s="1"/>
  <c r="C6" i="21"/>
  <c r="E6" i="21"/>
  <c r="C8" i="21"/>
  <c r="E8" i="21"/>
  <c r="C10" i="21"/>
  <c r="E10" i="21"/>
  <c r="C12" i="21"/>
  <c r="E12" i="21"/>
  <c r="B4" i="20"/>
  <c r="D4" i="20"/>
  <c r="D3" i="20" s="1"/>
  <c r="F4" i="20"/>
  <c r="F3" i="20" s="1"/>
  <c r="B6" i="20"/>
  <c r="D6" i="20"/>
  <c r="F6" i="20"/>
  <c r="B8" i="20"/>
  <c r="D8" i="20"/>
  <c r="F8" i="20"/>
  <c r="B10" i="20"/>
  <c r="D10" i="20"/>
  <c r="F10" i="20"/>
  <c r="B12" i="20"/>
  <c r="D12" i="20"/>
  <c r="F12" i="20"/>
  <c r="C4" i="19"/>
  <c r="C3" i="19" s="1"/>
  <c r="E4" i="19"/>
  <c r="E3" i="19" s="1"/>
  <c r="C6" i="19"/>
  <c r="E6" i="19"/>
  <c r="H6" i="19"/>
  <c r="H4" i="18"/>
  <c r="H3" i="18" s="1"/>
  <c r="F4" i="18"/>
  <c r="F3" i="18" s="1"/>
  <c r="D4" i="18"/>
  <c r="D3" i="18" s="1"/>
  <c r="B4" i="18"/>
  <c r="E4" i="18"/>
  <c r="E3" i="18" s="1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3" i="16" s="1"/>
  <c r="G4" i="16"/>
  <c r="G3" i="16" s="1"/>
  <c r="C6" i="16"/>
  <c r="G6" i="16"/>
  <c r="C8" i="16"/>
  <c r="G8" i="16"/>
  <c r="C10" i="16"/>
  <c r="G10" i="16"/>
  <c r="C12" i="16"/>
  <c r="G12" i="16"/>
  <c r="C14" i="16"/>
  <c r="C8" i="19"/>
  <c r="E8" i="19"/>
  <c r="C10" i="19"/>
  <c r="E10" i="19"/>
  <c r="C12" i="19"/>
  <c r="E12" i="19"/>
  <c r="C4" i="17"/>
  <c r="C3" i="17" s="1"/>
  <c r="E4" i="17"/>
  <c r="E3" i="17" s="1"/>
  <c r="C6" i="17"/>
  <c r="E6" i="17"/>
  <c r="C8" i="17"/>
  <c r="E8" i="17"/>
  <c r="C10" i="17"/>
  <c r="E10" i="17"/>
  <c r="C12" i="17"/>
  <c r="E12" i="17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<sst xmlns="http://schemas.openxmlformats.org/spreadsheetml/2006/main" count="61" uniqueCount="30">
  <si>
    <t>บันทึกย่อ</t>
  </si>
  <si>
    <t xml:space="preserve"> </t>
  </si>
  <si>
    <t>การตั้งค่าปฏิทิน</t>
  </si>
  <si>
    <t>ปี</t>
  </si>
  <si>
    <t>เริ่มต้นสัปดาห์</t>
  </si>
  <si>
    <t>หมายเหตุ</t>
  </si>
  <si>
    <t>จันทร์</t>
  </si>
  <si>
    <t xml:space="preserve">PET1 : PBRI EdTech (PET) Webinar 
หัวข้อ : AI Research อ.ณัฐพงษ์ </t>
  </si>
  <si>
    <t>PET4 : PBRI EdTech (PET) Webinar 
หัวข้อ : AI อ.ธนชาติ (ที่ปรึกษาม.บูร พูด AI ประเทศไทย)</t>
  </si>
  <si>
    <t>PET5 : PBRI EdTech (PET) Webinar 
หัวข้อ : AI Learning Module
อ.เบส</t>
  </si>
  <si>
    <t>PET6 : PBRI EdTech (PET) Webinar 
หัวข้อ :Project Management 
(MS Planner + Task + Callendar + Team)</t>
  </si>
  <si>
    <t>PET7 : PBRI EdTech (PET) Webinar 
หัวข้อ :Power BI Dash board 
อ.ประเสริฐ</t>
  </si>
  <si>
    <t xml:space="preserve">PET8 : PBRI EdTech (PET) Webinar 
หัวข้อ :Cybersecurity สำหรับองค์ดร
</t>
  </si>
  <si>
    <t xml:space="preserve">PET9 : PBRI EdTech (PET) Webinar 
หัวข้อ : Cloud for Education 
</t>
  </si>
  <si>
    <t>"PET10 : PBRI EdTech (PET) Webinar 
หัวข้อ : ERP : (module HR, การเงิน, แผนงานโครงการ )"</t>
  </si>
  <si>
    <t xml:space="preserve">PET12 : PBRI EdTech (PET) Webinar _x000D_
หัวข้อ : MDCU MedUMORE คณะแพทยศาสตร์ จุฬาลงกรณ์มหาวิทยาลัย_x000D_
</t>
  </si>
  <si>
    <t xml:space="preserve">PET11 : PBRI EdTech (PET) Webinar 
หัวข้อ : SPOC : ศูนย์การเรียนรู้จุฬา 
</t>
  </si>
  <si>
    <t xml:space="preserve">อบรม Power BI
วพบ.นนทบุรี ชั้น 10 </t>
  </si>
  <si>
    <t>อบรมถ่ายทอดเทคโนโลยี ระบบรับสมัค 
(Private เฉพาะกองเทครับทราบ)</t>
  </si>
  <si>
    <t>Digital Day (2)</t>
  </si>
  <si>
    <t>Digital Day (3)</t>
  </si>
  <si>
    <t>Digital Day (4)</t>
  </si>
  <si>
    <t>PET2 : PBRI EdTech (PET) Webinar _x000D_
หัวข้อ : AI Teaching &amp; Leaning _x000D_
อ.ทศพร</t>
  </si>
  <si>
    <t xml:space="preserve">PET3 : PBRI EdTech (PET) Webinar 
หัวข้อ : คลังข้อสอบ / Online Assessment 
SHEE : ศูนย์ความเป็นเลิศด้านการศึกษาวิทยาศาสตร์สุขภาพ
Siriraj Health science Education Excellence center
** นำเสนอ Good practice </t>
  </si>
  <si>
    <t>อบรมระบบคลังข้อสอบ
(ให้กรรมการ คณะ ผู้แทนว.)</t>
  </si>
  <si>
    <t>สอบจุลชีวะ รอบที่ 1</t>
  </si>
  <si>
    <t>สอบจุลชีวะ รอบที่ 2</t>
  </si>
  <si>
    <t>สอบชีวะ เคมี</t>
  </si>
  <si>
    <t>สอบซ่อม ภาษาอังกฤษ ทั่วประเทศ ครั้งสุดท้ายของ ปีการศึกษา 67</t>
  </si>
  <si>
    <t>สอบวัดความรู้ครั้งที่ 1  ภาษาอังกฤษ ทั่วประเทศ ปีการศึกษา 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</si>
</sst>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฿&quot;* #,##0_-;\-&quot;฿&quot;* #,##0_-;_-&quot;฿&quot;* &quot;-&quot;_-;_-@_-"/>
    <numFmt numFmtId="44" formatCode="_-&quot;฿&quot;* #,##0.00_-;\-&quot;฿&quot;* #,##0.00_-;_-&quot;฿&quot;* &quot;-&quot;??_-;_-@_-"/>
    <numFmt numFmtId="187" formatCode="_(* #,##0_);_(* \(#,##0\);_(* &quot;-&quot;_);_(@_)"/>
    <numFmt numFmtId="188" formatCode="_(* #,##0.00_);_(* \(#,##0.00\);_(* &quot;-&quot;??_);_(@_)"/>
    <numFmt numFmtId="189" formatCode="d"/>
  </numFmts>
  <fonts count="38" x14ac:knownFonts="1">
    <font>
      <sz val="11"/>
      <color theme="1" tint="0.24994659260841701"/>
      <name val="Leelawadee"/>
      <family val="2"/>
    </font>
    <font>
      <sz val="8"/>
      <name val="Arial"/>
      <family val="2"/>
    </font>
    <font>
      <sz val="11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1"/>
      <color theme="1"/>
      <name val="Leelawadee"/>
      <family val="2"/>
    </font>
    <font>
      <sz val="11"/>
      <color indexed="63"/>
      <name val="Leelawadee"/>
      <family val="2"/>
    </font>
    <font>
      <b/>
      <sz val="11"/>
      <color theme="0"/>
      <name val="Leelawadee"/>
      <family val="2"/>
    </font>
    <font>
      <sz val="11"/>
      <color theme="0"/>
      <name val="Leelawadee"/>
      <family val="2"/>
    </font>
    <font>
      <b/>
      <sz val="14"/>
      <color theme="0"/>
      <name val="Leelawadee"/>
      <family val="2"/>
    </font>
    <font>
      <sz val="11"/>
      <color rgb="FF9C0006"/>
      <name val="Leelawadee"/>
      <family val="2"/>
    </font>
    <font>
      <b/>
      <sz val="11"/>
      <color rgb="FFFA7D00"/>
      <name val="Leelawadee"/>
      <family val="2"/>
    </font>
    <font>
      <sz val="11"/>
      <color theme="1" tint="0.34998626667073579"/>
      <name val="Leelawadee"/>
      <family val="2"/>
    </font>
    <font>
      <i/>
      <sz val="11"/>
      <color rgb="FF7F7F7F"/>
      <name val="Leelawadee"/>
      <family val="2"/>
    </font>
    <font>
      <sz val="11"/>
      <color rgb="FF006100"/>
      <name val="Leelawadee"/>
      <family val="2"/>
    </font>
    <font>
      <sz val="11"/>
      <color theme="4" tint="-0.24994659260841701"/>
      <name val="Leelawadee"/>
      <family val="2"/>
    </font>
    <font>
      <sz val="11"/>
      <color theme="1" tint="0.24994659260841701"/>
      <name val="Leelawadee"/>
      <family val="2"/>
    </font>
    <font>
      <b/>
      <sz val="11"/>
      <color theme="1" tint="0.34998626667073579"/>
      <name val="Leelawadee"/>
      <family val="2"/>
    </font>
    <font>
      <sz val="11"/>
      <color rgb="FF3F3F76"/>
      <name val="Leelawadee"/>
      <family val="2"/>
    </font>
    <font>
      <sz val="11"/>
      <color rgb="FFFA7D00"/>
      <name val="Leelawadee"/>
      <family val="2"/>
    </font>
    <font>
      <sz val="11"/>
      <color rgb="FF9C5700"/>
      <name val="Leelawadee"/>
      <family val="2"/>
    </font>
    <font>
      <b/>
      <sz val="11"/>
      <color rgb="FF3F3F3F"/>
      <name val="Leelawadee"/>
      <family val="2"/>
    </font>
    <font>
      <sz val="35"/>
      <color theme="4"/>
      <name val="Leelawadee"/>
      <family val="2"/>
    </font>
    <font>
      <b/>
      <sz val="11"/>
      <color theme="1"/>
      <name val="Leelawadee"/>
      <family val="2"/>
    </font>
    <font>
      <sz val="11"/>
      <color rgb="FFFF0000"/>
      <name val="Leelawadee"/>
      <family val="2"/>
    </font>
    <font>
      <sz val="11"/>
      <name val="Leelawadee"/>
      <family val="2"/>
    </font>
    <font>
      <sz val="12"/>
      <color theme="4" tint="-0.24994659260841701"/>
      <name val="Leelawadee"/>
      <family val="2"/>
    </font>
    <font>
      <sz val="11"/>
      <color theme="1" tint="0.14999847407452621"/>
      <name val="Leelawadee"/>
      <family val="2"/>
    </font>
    <font>
      <b/>
      <sz val="36"/>
      <color theme="8" tint="-0.499984740745262"/>
      <name val="Leelawadee"/>
      <family val="2"/>
    </font>
    <font>
      <sz val="35"/>
      <color theme="1" tint="0.14999847407452621"/>
      <name val="Leelawadee"/>
      <family val="2"/>
    </font>
    <font>
      <sz val="12"/>
      <color theme="1" tint="0.14999847407452621"/>
      <name val="Leelawadee"/>
      <family val="2"/>
    </font>
    <font>
      <sz val="12"/>
      <name val="Leelawadee"/>
      <family val="2"/>
    </font>
    <font>
      <sz val="10"/>
      <color theme="1" tint="0.14999847407452621"/>
      <name val="Leelawadee"/>
      <family val="2"/>
    </font>
    <font>
      <b/>
      <sz val="36"/>
      <color theme="9" tint="-0.499984740745262"/>
      <name val="Leelawadee"/>
      <family val="2"/>
    </font>
    <font>
      <b/>
      <sz val="36"/>
      <color theme="7" tint="-0.499984740745262"/>
      <name val="Leelawadee"/>
      <family val="2"/>
    </font>
    <font>
      <b/>
      <sz val="36"/>
      <color theme="5" tint="-0.499984740745262"/>
      <name val="Leelawadee"/>
      <family val="2"/>
    </font>
    <font>
      <sz val="14"/>
      <color theme="0"/>
      <name val="Century Gothic"/>
      <family val="1"/>
    </font>
    <font>
      <b/>
      <sz val="12"/>
      <color theme="0"/>
      <name val="Leelawadee"/>
      <family val="2"/>
    </font>
  </fonts>
  <fills count="43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6" fillId="2" borderId="0" applyNumberFormat="0" applyBorder="0" applyAlignment="0" applyProtection="0"/>
    <xf numFmtId="0" fontId="15" fillId="0" borderId="3" applyNumberFormat="0" applyFill="0" applyProtection="0">
      <alignment horizontal="left" vertical="center" indent="1"/>
    </xf>
    <xf numFmtId="0" fontId="7" fillId="3" borderId="1" applyNumberFormat="0" applyAlignment="0" applyProtection="0"/>
    <xf numFmtId="0" fontId="9" fillId="4" borderId="2" applyNumberFormat="0" applyProtection="0">
      <alignment vertical="center"/>
    </xf>
    <xf numFmtId="0" fontId="22" fillId="0" borderId="0" applyFill="0" applyBorder="0" applyProtection="0">
      <alignment vertical="center"/>
    </xf>
    <xf numFmtId="188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7" fillId="5" borderId="0" applyBorder="0" applyProtection="0">
      <alignment horizontal="left" vertical="top" wrapText="1" indent="1"/>
    </xf>
    <xf numFmtId="189" fontId="12" fillId="0" borderId="0">
      <alignment horizontal="left" indent="1"/>
    </xf>
    <xf numFmtId="0" fontId="25" fillId="5" borderId="0" applyNumberFormat="0" applyFont="0" applyBorder="0" applyAlignment="0">
      <alignment horizontal="left" vertical="center" indent="1"/>
    </xf>
    <xf numFmtId="0" fontId="26" fillId="0" borderId="0">
      <alignment horizontal="left" indent="1"/>
    </xf>
    <xf numFmtId="0" fontId="15" fillId="0" borderId="0" applyFill="0" applyProtection="0"/>
    <xf numFmtId="0" fontId="16" fillId="0" borderId="0" applyFill="0" applyProtection="0"/>
    <xf numFmtId="0" fontId="14" fillId="10" borderId="0" applyNumberFormat="0" applyBorder="0" applyAlignment="0" applyProtection="0"/>
    <xf numFmtId="0" fontId="10" fillId="11" borderId="0" applyNumberFormat="0" applyBorder="0" applyAlignment="0" applyProtection="0"/>
    <xf numFmtId="0" fontId="20" fillId="12" borderId="0" applyNumberFormat="0" applyBorder="0" applyAlignment="0" applyProtection="0"/>
    <xf numFmtId="0" fontId="18" fillId="13" borderId="32" applyNumberFormat="0" applyAlignment="0" applyProtection="0"/>
    <xf numFmtId="0" fontId="21" fillId="14" borderId="33" applyNumberFormat="0" applyAlignment="0" applyProtection="0"/>
    <xf numFmtId="0" fontId="11" fillId="14" borderId="32" applyNumberFormat="0" applyAlignment="0" applyProtection="0"/>
    <xf numFmtId="0" fontId="19" fillId="0" borderId="34" applyNumberFormat="0" applyFill="0" applyAlignment="0" applyProtection="0"/>
    <xf numFmtId="0" fontId="7" fillId="15" borderId="35" applyNumberFormat="0" applyAlignment="0" applyProtection="0"/>
    <xf numFmtId="0" fontId="24" fillId="0" borderId="0" applyNumberFormat="0" applyFill="0" applyBorder="0" applyAlignment="0" applyProtection="0"/>
    <xf numFmtId="0" fontId="16" fillId="16" borderId="36" applyNumberFormat="0" applyFont="0" applyAlignment="0" applyProtection="0"/>
    <xf numFmtId="0" fontId="13" fillId="0" borderId="0" applyNumberFormat="0" applyFill="0" applyBorder="0" applyAlignment="0" applyProtection="0"/>
    <xf numFmtId="0" fontId="23" fillId="0" borderId="37" applyNumberFormat="0" applyFill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8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8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8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8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</cellStyleXfs>
  <cellXfs count="81">
    <xf numFmtId="0" fontId="0" fillId="0" borderId="0" xfId="0">
      <alignment vertical="top"/>
    </xf>
    <xf numFmtId="0" fontId="2" fillId="0" borderId="0" xfId="0" applyFont="1">
      <alignment vertical="top"/>
    </xf>
    <xf numFmtId="0" fontId="3" fillId="0" borderId="0" xfId="0" applyFont="1" applyAlignment="1">
      <alignment horizontal="left" vertical="center" inden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 wrapText="1" indent="1"/>
    </xf>
    <xf numFmtId="0" fontId="27" fillId="0" borderId="0" xfId="0" applyFont="1">
      <alignment vertical="top"/>
    </xf>
    <xf numFmtId="0" fontId="27" fillId="0" borderId="0" xfId="2" applyFont="1" applyFill="1" applyBorder="1" applyAlignment="1">
      <alignment vertical="center"/>
    </xf>
    <xf numFmtId="0" fontId="29" fillId="0" borderId="0" xfId="5" applyFont="1" applyFill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1" fillId="6" borderId="4" xfId="2" applyFont="1" applyFill="1" applyBorder="1" applyAlignment="1">
      <alignment horizontal="center" vertical="center"/>
    </xf>
    <xf numFmtId="0" fontId="31" fillId="6" borderId="5" xfId="2" applyFont="1" applyFill="1" applyBorder="1" applyAlignment="1">
      <alignment horizontal="center" vertical="center"/>
    </xf>
    <xf numFmtId="0" fontId="31" fillId="6" borderId="6" xfId="2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 indent="1"/>
    </xf>
    <xf numFmtId="0" fontId="27" fillId="0" borderId="8" xfId="16" applyFont="1" applyFill="1" applyBorder="1" applyAlignment="1">
      <alignment horizontal="center" vertical="center"/>
    </xf>
    <xf numFmtId="0" fontId="32" fillId="0" borderId="0" xfId="0" applyFont="1" applyAlignment="1">
      <alignment horizontal="left" vertical="top" wrapText="1" indent="1"/>
    </xf>
    <xf numFmtId="0" fontId="32" fillId="0" borderId="10" xfId="0" applyFont="1" applyBorder="1" applyAlignment="1">
      <alignment horizontal="left" vertical="top" wrapText="1" indent="1"/>
    </xf>
    <xf numFmtId="0" fontId="27" fillId="0" borderId="8" xfId="14" applyFont="1" applyBorder="1" applyAlignment="1">
      <alignment horizontal="center" vertical="center"/>
    </xf>
    <xf numFmtId="0" fontId="32" fillId="0" borderId="10" xfId="13" applyFont="1" applyFill="1" applyBorder="1" applyAlignment="1">
      <alignment horizontal="left" vertical="top" wrapText="1" indent="1"/>
    </xf>
    <xf numFmtId="0" fontId="31" fillId="8" borderId="4" xfId="2" applyFont="1" applyFill="1" applyBorder="1" applyAlignment="1">
      <alignment horizontal="center" vertical="center"/>
    </xf>
    <xf numFmtId="0" fontId="31" fillId="8" borderId="5" xfId="2" applyFont="1" applyFill="1" applyBorder="1" applyAlignment="1">
      <alignment horizontal="center" vertical="center"/>
    </xf>
    <xf numFmtId="0" fontId="31" fillId="8" borderId="6" xfId="2" applyFont="1" applyFill="1" applyBorder="1" applyAlignment="1">
      <alignment horizontal="center" vertical="center"/>
    </xf>
    <xf numFmtId="0" fontId="32" fillId="0" borderId="15" xfId="0" applyFont="1" applyBorder="1" applyAlignment="1">
      <alignment horizontal="left" vertical="top" wrapText="1" indent="1"/>
    </xf>
    <xf numFmtId="0" fontId="32" fillId="0" borderId="15" xfId="13" applyFont="1" applyFill="1" applyBorder="1" applyAlignment="1">
      <alignment horizontal="left" vertical="top" wrapText="1" indent="1"/>
    </xf>
    <xf numFmtId="0" fontId="31" fillId="9" borderId="4" xfId="2" applyFont="1" applyFill="1" applyBorder="1" applyAlignment="1">
      <alignment horizontal="center" vertical="center"/>
    </xf>
    <xf numFmtId="0" fontId="31" fillId="9" borderId="5" xfId="2" applyFont="1" applyFill="1" applyBorder="1" applyAlignment="1">
      <alignment horizontal="center" vertical="center"/>
    </xf>
    <xf numFmtId="0" fontId="31" fillId="9" borderId="6" xfId="2" applyFont="1" applyFill="1" applyBorder="1" applyAlignment="1">
      <alignment horizontal="center" vertical="center"/>
    </xf>
    <xf numFmtId="0" fontId="32" fillId="0" borderId="21" xfId="0" applyFont="1" applyBorder="1" applyAlignment="1">
      <alignment horizontal="left" vertical="top" wrapText="1" indent="1"/>
    </xf>
    <xf numFmtId="0" fontId="32" fillId="0" borderId="21" xfId="13" applyFont="1" applyFill="1" applyBorder="1" applyAlignment="1">
      <alignment horizontal="left" vertical="top" wrapText="1" indent="1"/>
    </xf>
    <xf numFmtId="0" fontId="31" fillId="7" borderId="4" xfId="2" applyFont="1" applyFill="1" applyBorder="1" applyAlignment="1">
      <alignment horizontal="center" vertical="center"/>
    </xf>
    <xf numFmtId="0" fontId="31" fillId="7" borderId="5" xfId="2" applyFont="1" applyFill="1" applyBorder="1" applyAlignment="1">
      <alignment horizontal="center" vertical="center"/>
    </xf>
    <xf numFmtId="0" fontId="31" fillId="7" borderId="6" xfId="2" applyFont="1" applyFill="1" applyBorder="1" applyAlignment="1">
      <alignment horizontal="center" vertical="center"/>
    </xf>
    <xf numFmtId="0" fontId="32" fillId="0" borderId="27" xfId="0" applyFont="1" applyBorder="1" applyAlignment="1">
      <alignment horizontal="left" vertical="top" wrapText="1" indent="1"/>
    </xf>
    <xf numFmtId="0" fontId="32" fillId="0" borderId="27" xfId="13" applyFont="1" applyFill="1" applyBorder="1" applyAlignment="1">
      <alignment horizontal="left" vertical="top" wrapText="1" indent="1"/>
    </xf>
    <xf numFmtId="189" fontId="30" fillId="0" borderId="9" xfId="12" applyFont="1" applyBorder="1" applyAlignment="1">
      <alignment horizontal="right" indent="1"/>
    </xf>
    <xf numFmtId="189" fontId="30" fillId="0" borderId="11" xfId="12" applyFont="1" applyBorder="1" applyAlignment="1">
      <alignment horizontal="right" indent="1"/>
    </xf>
    <xf numFmtId="189" fontId="30" fillId="0" borderId="9" xfId="13" applyNumberFormat="1" applyFont="1" applyFill="1" applyBorder="1" applyAlignment="1">
      <alignment horizontal="right" vertical="center" wrapText="1" indent="1"/>
    </xf>
    <xf numFmtId="189" fontId="30" fillId="0" borderId="9" xfId="12" applyFont="1" applyBorder="1" applyAlignment="1">
      <alignment horizontal="right" vertical="center" indent="1"/>
    </xf>
    <xf numFmtId="189" fontId="30" fillId="0" borderId="26" xfId="12" applyFont="1" applyBorder="1" applyAlignment="1">
      <alignment horizontal="right" indent="1"/>
    </xf>
    <xf numFmtId="189" fontId="30" fillId="0" borderId="26" xfId="13" applyNumberFormat="1" applyFont="1" applyFill="1" applyBorder="1" applyAlignment="1">
      <alignment horizontal="right" vertical="center" wrapText="1" indent="1"/>
    </xf>
    <xf numFmtId="189" fontId="30" fillId="0" borderId="26" xfId="12" applyFont="1" applyBorder="1" applyAlignment="1">
      <alignment horizontal="right" vertical="center" indent="1"/>
    </xf>
    <xf numFmtId="189" fontId="30" fillId="0" borderId="20" xfId="12" applyFont="1" applyBorder="1" applyAlignment="1">
      <alignment horizontal="right" indent="1"/>
    </xf>
    <xf numFmtId="189" fontId="30" fillId="0" borderId="20" xfId="13" applyNumberFormat="1" applyFont="1" applyFill="1" applyBorder="1" applyAlignment="1">
      <alignment horizontal="right" vertical="center" wrapText="1" indent="1"/>
    </xf>
    <xf numFmtId="189" fontId="30" fillId="0" borderId="20" xfId="12" applyFont="1" applyBorder="1" applyAlignment="1">
      <alignment horizontal="right" vertical="center" indent="1"/>
    </xf>
    <xf numFmtId="189" fontId="30" fillId="0" borderId="14" xfId="12" applyFont="1" applyBorder="1" applyAlignment="1">
      <alignment horizontal="right" indent="1"/>
    </xf>
    <xf numFmtId="189" fontId="30" fillId="0" borderId="14" xfId="13" applyNumberFormat="1" applyFont="1" applyFill="1" applyBorder="1" applyAlignment="1">
      <alignment horizontal="right" vertical="center" wrapText="1" indent="1"/>
    </xf>
    <xf numFmtId="189" fontId="30" fillId="0" borderId="14" xfId="12" applyFont="1" applyBorder="1" applyAlignment="1">
      <alignment horizontal="right" vertical="center" indent="1"/>
    </xf>
    <xf numFmtId="0" fontId="0" fillId="0" borderId="0" xfId="0" applyAlignment="1">
      <alignment vertical="top" wrapText="1"/>
    </xf>
    <xf numFmtId="0" fontId="32" fillId="38" borderId="10" xfId="13" applyFont="1" applyFill="1" applyBorder="1" applyAlignment="1">
      <alignment horizontal="left" vertical="top" wrapText="1" indent="1"/>
    </xf>
    <xf numFmtId="0" fontId="32" fillId="39" borderId="10" xfId="0" applyFont="1" applyFill="1" applyBorder="1" applyAlignment="1">
      <alignment horizontal="left" vertical="top" wrapText="1" indent="1"/>
    </xf>
    <xf numFmtId="0" fontId="27" fillId="9" borderId="15" xfId="13" applyFont="1" applyFill="1" applyBorder="1" applyAlignment="1">
      <alignment horizontal="left" vertical="top" wrapText="1" indent="1"/>
    </xf>
    <xf numFmtId="0" fontId="36" fillId="40" borderId="0" xfId="0" applyFont="1" applyFill="1" applyAlignment="1">
      <alignment horizontal="left" vertical="top" wrapText="1" indent="1"/>
    </xf>
    <xf numFmtId="0" fontId="37" fillId="40" borderId="21" xfId="13" applyFont="1" applyFill="1" applyBorder="1" applyAlignment="1">
      <alignment horizontal="left" vertical="top" wrapText="1" indent="1"/>
    </xf>
    <xf numFmtId="0" fontId="32" fillId="41" borderId="10" xfId="0" applyFont="1" applyFill="1" applyBorder="1" applyAlignment="1">
      <alignment horizontal="left" vertical="top" wrapText="1" indent="1"/>
    </xf>
    <xf numFmtId="189" fontId="37" fillId="42" borderId="9" xfId="12" applyFont="1" applyFill="1" applyBorder="1" applyAlignment="1">
      <alignment horizontal="right" vertical="center" indent="1"/>
    </xf>
    <xf numFmtId="189" fontId="37" fillId="42" borderId="14" xfId="12" applyFont="1" applyFill="1" applyBorder="1" applyAlignment="1">
      <alignment horizontal="right" vertical="center" indent="1"/>
    </xf>
    <xf numFmtId="0" fontId="30" fillId="0" borderId="15" xfId="0" applyFont="1" applyBorder="1" applyAlignment="1">
      <alignment horizontal="left" vertical="top" wrapText="1" indent="1"/>
    </xf>
    <xf numFmtId="189" fontId="9" fillId="42" borderId="14" xfId="12" applyFont="1" applyFill="1" applyBorder="1" applyAlignment="1">
      <alignment horizontal="right" vertical="center" indent="1"/>
    </xf>
    <xf numFmtId="189" fontId="37" fillId="42" borderId="14" xfId="13" applyNumberFormat="1" applyFont="1" applyFill="1" applyBorder="1" applyAlignment="1">
      <alignment horizontal="right" vertical="center" wrapText="1" indent="1"/>
    </xf>
    <xf numFmtId="0" fontId="30" fillId="0" borderId="15" xfId="13" applyFont="1" applyFill="1" applyBorder="1" applyAlignment="1">
      <alignment horizontal="left" vertical="top" wrapText="1" indent="1"/>
    </xf>
    <xf numFmtId="189" fontId="37" fillId="42" borderId="20" xfId="13" applyNumberFormat="1" applyFont="1" applyFill="1" applyBorder="1" applyAlignment="1">
      <alignment horizontal="right" vertical="center" wrapText="1" indent="1"/>
    </xf>
    <xf numFmtId="0" fontId="28" fillId="0" borderId="0" xfId="5" applyFont="1" applyFill="1" applyBorder="1">
      <alignment vertical="center"/>
    </xf>
    <xf numFmtId="0" fontId="27" fillId="0" borderId="13" xfId="11" applyFont="1" applyFill="1" applyBorder="1" applyAlignment="1">
      <alignment horizontal="left" vertical="center" wrapText="1" indent="1"/>
    </xf>
    <xf numFmtId="0" fontId="27" fillId="0" borderId="11" xfId="11" applyFont="1" applyFill="1" applyBorder="1" applyAlignment="1">
      <alignment horizontal="left" vertical="center" wrapText="1" indent="1"/>
    </xf>
    <xf numFmtId="0" fontId="32" fillId="0" borderId="7" xfId="11" applyFont="1" applyFill="1" applyBorder="1">
      <alignment horizontal="left" vertical="top" wrapText="1" indent="1"/>
    </xf>
    <xf numFmtId="0" fontId="32" fillId="0" borderId="12" xfId="11" applyFont="1" applyFill="1" applyBorder="1">
      <alignment horizontal="left" vertical="top" wrapText="1" indent="1"/>
    </xf>
    <xf numFmtId="0" fontId="31" fillId="6" borderId="0" xfId="15" applyFont="1" applyFill="1" applyAlignment="1">
      <alignment horizontal="center" vertical="center"/>
    </xf>
    <xf numFmtId="0" fontId="33" fillId="0" borderId="0" xfId="5" applyFont="1" applyFill="1" applyBorder="1">
      <alignment vertical="center"/>
    </xf>
    <xf numFmtId="0" fontId="27" fillId="0" borderId="18" xfId="11" applyFont="1" applyFill="1" applyBorder="1" applyAlignment="1">
      <alignment horizontal="left" vertical="center" wrapText="1" indent="1"/>
    </xf>
    <xf numFmtId="0" fontId="27" fillId="0" borderId="19" xfId="11" applyFont="1" applyFill="1" applyBorder="1" applyAlignment="1">
      <alignment horizontal="left" vertical="center" wrapText="1" indent="1"/>
    </xf>
    <xf numFmtId="0" fontId="32" fillId="0" borderId="16" xfId="11" applyFont="1" applyFill="1" applyBorder="1">
      <alignment horizontal="left" vertical="top" wrapText="1" indent="1"/>
    </xf>
    <xf numFmtId="0" fontId="32" fillId="0" borderId="17" xfId="11" applyFont="1" applyFill="1" applyBorder="1">
      <alignment horizontal="left" vertical="top" wrapText="1" indent="1"/>
    </xf>
    <xf numFmtId="0" fontId="34" fillId="0" borderId="0" xfId="5" applyFont="1" applyFill="1" applyBorder="1">
      <alignment vertical="center"/>
    </xf>
    <xf numFmtId="0" fontId="27" fillId="0" borderId="24" xfId="11" applyFont="1" applyFill="1" applyBorder="1" applyAlignment="1">
      <alignment horizontal="left" vertical="center" wrapText="1" indent="1"/>
    </xf>
    <xf numFmtId="0" fontId="27" fillId="0" borderId="25" xfId="11" applyFont="1" applyFill="1" applyBorder="1" applyAlignment="1">
      <alignment horizontal="left" vertical="center" wrapText="1" indent="1"/>
    </xf>
    <xf numFmtId="0" fontId="32" fillId="0" borderId="22" xfId="11" applyFont="1" applyFill="1" applyBorder="1">
      <alignment horizontal="left" vertical="top" wrapText="1" indent="1"/>
    </xf>
    <xf numFmtId="0" fontId="32" fillId="0" borderId="23" xfId="11" applyFont="1" applyFill="1" applyBorder="1">
      <alignment horizontal="left" vertical="top" wrapText="1" indent="1"/>
    </xf>
    <xf numFmtId="0" fontId="35" fillId="0" borderId="0" xfId="5" applyFont="1" applyFill="1" applyBorder="1">
      <alignment vertical="center"/>
    </xf>
    <xf numFmtId="0" fontId="27" fillId="0" borderId="30" xfId="11" applyFont="1" applyFill="1" applyBorder="1" applyAlignment="1">
      <alignment horizontal="left" vertical="center" wrapText="1" indent="1"/>
    </xf>
    <xf numFmtId="0" fontId="27" fillId="0" borderId="31" xfId="11" applyFont="1" applyFill="1" applyBorder="1" applyAlignment="1">
      <alignment horizontal="left" vertical="center" wrapText="1" indent="1"/>
    </xf>
    <xf numFmtId="0" fontId="32" fillId="0" borderId="28" xfId="11" applyFont="1" applyFill="1" applyBorder="1">
      <alignment horizontal="left" vertical="top" wrapText="1" indent="1"/>
    </xf>
    <xf numFmtId="0" fontId="32" fillId="0" borderId="29" xfId="11" applyFont="1" applyFill="1" applyBorder="1">
      <alignment horizontal="left" vertical="top" wrapText="1" indent="1"/>
    </xf>
  </cellXfs>
  <cellStyles count="50">
    <cellStyle name="20% - ส่วนที่ถูกเน้น1" xfId="29" builtinId="30" customBuiltin="1"/>
    <cellStyle name="20% - ส่วนที่ถูกเน้น2" xfId="32" builtinId="34" customBuiltin="1"/>
    <cellStyle name="20% - ส่วนที่ถูกเน้น3" xfId="36" builtinId="38" customBuiltin="1"/>
    <cellStyle name="20% - ส่วนที่ถูกเน้น4" xfId="40" builtinId="42" customBuiltin="1"/>
    <cellStyle name="20% - ส่วนที่ถูกเน้น5" xfId="43" builtinId="46" customBuiltin="1"/>
    <cellStyle name="20% - ส่วนที่ถูกเน้น6" xfId="47" builtinId="50" customBuiltin="1"/>
    <cellStyle name="40% - ส่วนที่ถูกเน้น1" xfId="1" builtinId="31" customBuiltin="1"/>
    <cellStyle name="40% - ส่วนที่ถูกเน้น2" xfId="33" builtinId="35" customBuiltin="1"/>
    <cellStyle name="40% - ส่วนที่ถูกเน้น3" xfId="37" builtinId="39" customBuiltin="1"/>
    <cellStyle name="40% - ส่วนที่ถูกเน้น4" xfId="41" builtinId="43" customBuiltin="1"/>
    <cellStyle name="40% - ส่วนที่ถูกเน้น5" xfId="44" builtinId="47" customBuiltin="1"/>
    <cellStyle name="40% - ส่วนที่ถูกเน้น6" xfId="48" builtinId="51" customBuiltin="1"/>
    <cellStyle name="60% - ส่วนที่ถูกเน้น1" xfId="30" builtinId="32" customBuiltin="1"/>
    <cellStyle name="60% - ส่วนที่ถูกเน้น2" xfId="34" builtinId="36" customBuiltin="1"/>
    <cellStyle name="60% - ส่วนที่ถูกเน้น3" xfId="38" builtinId="40" customBuiltin="1"/>
    <cellStyle name="60% - ส่วนที่ถูกเน้น4" xfId="42" builtinId="44" customBuiltin="1"/>
    <cellStyle name="60% - ส่วนที่ถูกเน้น5" xfId="45" builtinId="48" customBuiltin="1"/>
    <cellStyle name="60% - ส่วนที่ถูกเน้น6" xfId="49" builtinId="52" customBuiltin="1"/>
    <cellStyle name="การคำนวณ" xfId="22" builtinId="22" customBuiltin="1"/>
    <cellStyle name="ข้อความเตือน" xfId="25" builtinId="11" customBuiltin="1"/>
    <cellStyle name="ข้อความอธิบาย" xfId="27" builtinId="53" customBuiltin="1"/>
    <cellStyle name="จุลภาค" xfId="6" builtinId="3" customBuiltin="1"/>
    <cellStyle name="จุลภาค [0]" xfId="7" builtinId="6" customBuiltin="1"/>
    <cellStyle name="ชื่อเรื่อง" xfId="5" builtinId="15" customBuiltin="1"/>
    <cellStyle name="เซลล์ตรวจสอบ" xfId="24" builtinId="23" customBuiltin="1"/>
    <cellStyle name="เซลล์ที่มีลิงก์" xfId="23" builtinId="24" customBuiltin="1"/>
    <cellStyle name="ดี" xfId="17" builtinId="26" customBuiltin="1"/>
    <cellStyle name="แถบสี" xfId="13" xr:uid="{00000000-0005-0000-0000-000003000000}"/>
    <cellStyle name="ปกติ" xfId="0" builtinId="0" customBuiltin="1"/>
    <cellStyle name="ป้อนค่า" xfId="20" builtinId="20" customBuiltin="1"/>
    <cellStyle name="ปานกลาง" xfId="19" builtinId="28" customBuiltin="1"/>
    <cellStyle name="เปอร์เซ็นต์" xfId="10" builtinId="5" customBuiltin="1"/>
    <cellStyle name="ผลรวม" xfId="28" builtinId="25" customBuiltin="1"/>
    <cellStyle name="แย่" xfId="18" builtinId="27" customBuiltin="1"/>
    <cellStyle name="รายการตั้งค่า" xfId="14" xr:uid="{00000000-0005-0000-0000-00000F000000}"/>
    <cellStyle name="วัน" xfId="12" xr:uid="{00000000-0005-0000-0000-000008000000}"/>
    <cellStyle name="สกุลเงิน" xfId="8" builtinId="4" customBuiltin="1"/>
    <cellStyle name="สกุลเงิน [0]" xfId="9" builtinId="7" customBuiltin="1"/>
    <cellStyle name="ส่วนที่ถูกเน้น1" xfId="3" builtinId="29" customBuiltin="1"/>
    <cellStyle name="ส่วนที่ถูกเน้น2" xfId="31" builtinId="33" customBuiltin="1"/>
    <cellStyle name="ส่วนที่ถูกเน้น3" xfId="35" builtinId="37" customBuiltin="1"/>
    <cellStyle name="ส่วนที่ถูกเน้น4" xfId="39" builtinId="41" customBuiltin="1"/>
    <cellStyle name="ส่วนที่ถูกเน้น5" xfId="4" builtinId="45" customBuiltin="1"/>
    <cellStyle name="ส่วนที่ถูกเน้น6" xfId="46" builtinId="49" customBuiltin="1"/>
    <cellStyle name="แสดงผล" xfId="21" builtinId="21" customBuiltin="1"/>
    <cellStyle name="หมายเหตุ" xfId="26" builtinId="10" customBuiltin="1"/>
    <cellStyle name="หัวเรื่อง 1" xfId="2" builtinId="16" customBuiltin="1"/>
    <cellStyle name="หัวเรื่อง 2" xfId="15" builtinId="17" customBuiltin="1"/>
    <cellStyle name="หัวเรื่อง 3" xfId="16" builtinId="18" customBuiltin="1"/>
    <cellStyle name="หัวเรื่อง 4" xfId="11" builtinId="1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270299</xdr:colOff>
      <xdr:row>1</xdr:row>
      <xdr:rowOff>0</xdr:rowOff>
    </xdr:from>
    <xdr:to>
      <xdr:col>7</xdr:col>
      <xdr:colOff>1263226</xdr:colOff>
      <xdr:row>1</xdr:row>
      <xdr:rowOff>1143000</xdr:rowOff>
    </xdr:to>
    <xdr:pic>
      <xdr:nvPicPr>
        <xdr:cNvPr id="3" name="รูปภาพ 2" descr="ฤดูหนาวส่วนหัว&#10;&#10;ภาพถ่ายคอลลาจของคำ: ฤดูหนาว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4599" y="114300"/>
          <a:ext cx="4793402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876300</xdr:colOff>
      <xdr:row>1</xdr:row>
      <xdr:rowOff>0</xdr:rowOff>
    </xdr:from>
    <xdr:to>
      <xdr:col>7</xdr:col>
      <xdr:colOff>95250</xdr:colOff>
      <xdr:row>1</xdr:row>
      <xdr:rowOff>1143000</xdr:rowOff>
    </xdr:to>
    <xdr:pic>
      <xdr:nvPicPr>
        <xdr:cNvPr id="4" name="รูปภาพ 3" descr="ฤดูร้อนส่วนหัว&#10;&#10;ภาพถ่ายคอลลาจของคำ: ฤดูร้อน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1" r="-132"/>
        <a:stretch/>
      </xdr:blipFill>
      <xdr:spPr>
        <a:xfrm>
          <a:off x="3533775" y="114300"/>
          <a:ext cx="546735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0</xdr:rowOff>
    </xdr:from>
    <xdr:to>
      <xdr:col>6</xdr:col>
      <xdr:colOff>28575</xdr:colOff>
      <xdr:row>1</xdr:row>
      <xdr:rowOff>1143000</xdr:rowOff>
    </xdr:to>
    <xdr:pic>
      <xdr:nvPicPr>
        <xdr:cNvPr id="4" name="รูปภาพ 3" descr="ฤดูร้อนส่วนหัว&#10;&#10;ภาพถ่ายคอลลาจของคำ: ฤดูร้อน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76" r="43"/>
        <a:stretch/>
      </xdr:blipFill>
      <xdr:spPr>
        <a:xfrm>
          <a:off x="3743325" y="114300"/>
          <a:ext cx="5248275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270299</xdr:colOff>
      <xdr:row>1</xdr:row>
      <xdr:rowOff>0</xdr:rowOff>
    </xdr:from>
    <xdr:to>
      <xdr:col>5</xdr:col>
      <xdr:colOff>1148926</xdr:colOff>
      <xdr:row>1</xdr:row>
      <xdr:rowOff>1143000</xdr:rowOff>
    </xdr:to>
    <xdr:pic>
      <xdr:nvPicPr>
        <xdr:cNvPr id="3" name="รูปภาพ 2" descr="ฤดูหนาวส่วนหัว&#10;&#10;ภาพถ่ายคอลลาจของคำ: ฤดูหนาว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4599" y="114300"/>
          <a:ext cx="4793402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270299</xdr:colOff>
      <xdr:row>1</xdr:row>
      <xdr:rowOff>0</xdr:rowOff>
    </xdr:from>
    <xdr:to>
      <xdr:col>7</xdr:col>
      <xdr:colOff>1263226</xdr:colOff>
      <xdr:row>1</xdr:row>
      <xdr:rowOff>1143000</xdr:rowOff>
    </xdr:to>
    <xdr:pic>
      <xdr:nvPicPr>
        <xdr:cNvPr id="3" name="รูปภาพ 2" descr="ฤดูหนาวส่วนหัว&#10;&#10;ภาพถ่ายคอลลาจของคำ: ฤดูหนาว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4599" y="114300"/>
          <a:ext cx="4793402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21648</xdr:colOff>
      <xdr:row>0</xdr:row>
      <xdr:rowOff>108998</xdr:rowOff>
    </xdr:from>
    <xdr:to>
      <xdr:col>6</xdr:col>
      <xdr:colOff>901845</xdr:colOff>
      <xdr:row>1</xdr:row>
      <xdr:rowOff>594987</xdr:rowOff>
    </xdr:to>
    <xdr:pic>
      <xdr:nvPicPr>
        <xdr:cNvPr id="2" name="รูปภาพ 1" descr="ฤดูใบไม้ผลิส่วนหัว&#10;&#10;ภาพถ่ายคอลลาจของคำ: ฤดูใบไม้ผลิ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7468466" y="108998"/>
          <a:ext cx="5069032" cy="10813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33230</xdr:rowOff>
    </xdr:from>
    <xdr:to>
      <xdr:col>6</xdr:col>
      <xdr:colOff>857250</xdr:colOff>
      <xdr:row>1</xdr:row>
      <xdr:rowOff>1109770</xdr:rowOff>
    </xdr:to>
    <xdr:pic>
      <xdr:nvPicPr>
        <xdr:cNvPr id="4" name="รูปภาพ 3" descr="ฤดูใบไม้ผลิส่วนหัว&#10;&#10;ภาพถ่ายคอลลาจของคำ: ฤดูใบไม้ผลิ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47530"/>
          <a:ext cx="5067300" cy="1076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33230</xdr:rowOff>
    </xdr:from>
    <xdr:to>
      <xdr:col>5</xdr:col>
      <xdr:colOff>1809750</xdr:colOff>
      <xdr:row>1</xdr:row>
      <xdr:rowOff>1109770</xdr:rowOff>
    </xdr:to>
    <xdr:pic>
      <xdr:nvPicPr>
        <xdr:cNvPr id="4" name="รูปภาพ 3" descr="ฤดูใบไม้ผลิส่วนหัว&#10;&#10;ภาพถ่ายคอลลาจของคำ: ฤดูใบไม้ผลิ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47530"/>
          <a:ext cx="5067300" cy="10765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341609</xdr:colOff>
      <xdr:row>1</xdr:row>
      <xdr:rowOff>0</xdr:rowOff>
    </xdr:from>
    <xdr:to>
      <xdr:col>6</xdr:col>
      <xdr:colOff>601365</xdr:colOff>
      <xdr:row>1</xdr:row>
      <xdr:rowOff>1143000</xdr:rowOff>
    </xdr:to>
    <xdr:pic>
      <xdr:nvPicPr>
        <xdr:cNvPr id="3" name="รูปภาพ 2" descr="ฤดูร้อนส่วนหัว&#10;&#10;ภาพถ่ายคอลลาจของคำ: ฤดูร้อน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65909" y="114300"/>
          <a:ext cx="4726981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341609</xdr:colOff>
      <xdr:row>1</xdr:row>
      <xdr:rowOff>0</xdr:rowOff>
    </xdr:from>
    <xdr:to>
      <xdr:col>7</xdr:col>
      <xdr:colOff>277515</xdr:colOff>
      <xdr:row>1</xdr:row>
      <xdr:rowOff>1143000</xdr:rowOff>
    </xdr:to>
    <xdr:pic>
      <xdr:nvPicPr>
        <xdr:cNvPr id="4" name="รูปภาพ 3" descr="ฤดูร้อนส่วนหัว&#10;&#10;ภาพถ่ายคอลลาจของคำ: ฤดูร้อน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65909" y="114300"/>
          <a:ext cx="4726981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341609</xdr:colOff>
      <xdr:row>1</xdr:row>
      <xdr:rowOff>0</xdr:rowOff>
    </xdr:from>
    <xdr:to>
      <xdr:col>6</xdr:col>
      <xdr:colOff>858540</xdr:colOff>
      <xdr:row>1</xdr:row>
      <xdr:rowOff>1143000</xdr:rowOff>
    </xdr:to>
    <xdr:pic>
      <xdr:nvPicPr>
        <xdr:cNvPr id="4" name="รูปภาพ 3" descr="ฤดูร้อนส่วนหัว&#10;&#10;ภาพถ่ายคอลลาจของคำ: ฤดูร้อน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65909" y="114300"/>
          <a:ext cx="4726981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1000125</xdr:colOff>
      <xdr:row>1</xdr:row>
      <xdr:rowOff>0</xdr:rowOff>
    </xdr:from>
    <xdr:to>
      <xdr:col>7</xdr:col>
      <xdr:colOff>466725</xdr:colOff>
      <xdr:row>1</xdr:row>
      <xdr:rowOff>1143000</xdr:rowOff>
    </xdr:to>
    <xdr:pic>
      <xdr:nvPicPr>
        <xdr:cNvPr id="3" name="รูปภาพ 2" descr="ฤดูร้อนส่วนหัว&#10;&#10;ภาพถ่ายคอลลาจของคำ: ฤดูร้อน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16" r="41"/>
        <a:stretch/>
      </xdr:blipFill>
      <xdr:spPr>
        <a:xfrm>
          <a:off x="3657600" y="114300"/>
          <a:ext cx="5334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opLeftCell="A2" zoomScaleNormal="100" workbookViewId="0">
      <selection activeCell="K6" sqref="K6"/>
    </sheetView>
  </sheetViews>
  <sheetFormatPr defaultColWidth="8.75" defaultRowHeight="16.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1:12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  <c r="J1" s="5"/>
      <c r="K1" s="5"/>
      <c r="L1" s="5"/>
    </row>
    <row r="2" spans="1:12" ht="96" customHeight="1" x14ac:dyDescent="0.25">
      <c r="A2" s="5"/>
      <c r="B2" s="60" t="str">
        <f>"มกราคม "&amp;ปีปฏิทิน</f>
        <v>มกราคม 2025</v>
      </c>
      <c r="C2" s="60"/>
      <c r="D2" s="60"/>
      <c r="E2" s="6"/>
      <c r="F2" s="6"/>
      <c r="G2" s="6"/>
      <c r="H2" s="7"/>
      <c r="I2" s="5"/>
      <c r="J2" s="5"/>
      <c r="K2" s="5"/>
      <c r="L2" s="5"/>
    </row>
    <row r="3" spans="1:12" s="3" customFormat="1" ht="24" customHeight="1" x14ac:dyDescent="0.25">
      <c r="A3" s="8"/>
      <c r="B3" s="9" t="str">
        <f>WeekStart</f>
        <v>จันทร์</v>
      </c>
      <c r="C3" s="10" t="str">
        <f t="shared" ref="C3:H3" si="0">TEXT(C4,"aaaa")</f>
        <v>อังคาร</v>
      </c>
      <c r="D3" s="10" t="str">
        <f t="shared" si="0"/>
        <v>พุธ</v>
      </c>
      <c r="E3" s="10" t="str">
        <f t="shared" si="0"/>
        <v>พฤหัสบดี</v>
      </c>
      <c r="F3" s="10" t="str">
        <f t="shared" si="0"/>
        <v>ศุกร์</v>
      </c>
      <c r="G3" s="10" t="str">
        <f t="shared" si="0"/>
        <v>เสาร์</v>
      </c>
      <c r="H3" s="11" t="str">
        <f t="shared" si="0"/>
        <v>อาทิตย์</v>
      </c>
      <c r="I3" s="8"/>
      <c r="J3" s="8"/>
      <c r="K3" s="65" t="s">
        <v>2</v>
      </c>
      <c r="L3" s="65"/>
    </row>
    <row r="4" spans="1:12" s="2" customFormat="1" ht="24" customHeight="1" x14ac:dyDescent="0.25">
      <c r="A4" s="12"/>
      <c r="B4" s="33">
        <f t="array" ref="B4:H4">DaysAndWeeks+DATE(ปีปฏิทิน,1,1)-WEEKDAY(DATE(ปีปฏิทิน,1,1),(WeekStart="จันทร์")+1)+1</f>
        <v>45656</v>
      </c>
      <c r="C4" s="33">
        <v>45657</v>
      </c>
      <c r="D4" s="33">
        <v>45658</v>
      </c>
      <c r="E4" s="33">
        <v>45659</v>
      </c>
      <c r="F4" s="33">
        <v>45660</v>
      </c>
      <c r="G4" s="33">
        <v>45661</v>
      </c>
      <c r="H4" s="34">
        <v>45662</v>
      </c>
      <c r="I4" s="12"/>
      <c r="J4" s="12"/>
      <c r="K4" s="13" t="s">
        <v>3</v>
      </c>
      <c r="L4" s="13" t="s">
        <v>4</v>
      </c>
    </row>
    <row r="5" spans="1:12" s="4" customFormat="1" ht="56.1" customHeight="1" x14ac:dyDescent="0.25">
      <c r="A5" s="14"/>
      <c r="B5" s="15"/>
      <c r="C5" s="15"/>
      <c r="D5" s="15"/>
      <c r="E5" s="15"/>
      <c r="F5" s="15"/>
      <c r="G5" s="15"/>
      <c r="H5" s="15"/>
      <c r="I5" s="14"/>
      <c r="J5" s="14"/>
      <c r="K5" s="16">
        <v>2025</v>
      </c>
      <c r="L5" s="16" t="s">
        <v>6</v>
      </c>
    </row>
    <row r="6" spans="1:12" s="2" customFormat="1" ht="24" customHeight="1" x14ac:dyDescent="0.25">
      <c r="A6" s="12"/>
      <c r="B6" s="35">
        <f t="array" ref="B6:H6">DaysAndWeeks+DATE(ปีปฏิทิน,1,1)-WEEKDAY(DATE(ปีปฏิทิน,1,1),(WeekStart="จันทร์")+1)+8</f>
        <v>45663</v>
      </c>
      <c r="C6" s="35">
        <v>45664</v>
      </c>
      <c r="D6" s="35">
        <v>45665</v>
      </c>
      <c r="E6" s="35">
        <v>45666</v>
      </c>
      <c r="F6" s="35">
        <v>45667</v>
      </c>
      <c r="G6" s="35">
        <v>45668</v>
      </c>
      <c r="H6" s="35">
        <v>45669</v>
      </c>
      <c r="I6" s="12"/>
      <c r="J6" s="12"/>
      <c r="K6" s="12"/>
      <c r="L6" s="12"/>
    </row>
    <row r="7" spans="1:12" s="4" customFormat="1" ht="56.1" customHeight="1" x14ac:dyDescent="0.25">
      <c r="A7" s="14"/>
      <c r="B7" s="17"/>
      <c r="C7" s="17"/>
      <c r="D7" s="17"/>
      <c r="E7" s="17"/>
      <c r="F7" s="17"/>
      <c r="G7" s="17"/>
      <c r="H7" s="17"/>
      <c r="I7" s="14"/>
      <c r="J7" s="14"/>
      <c r="K7" s="14"/>
      <c r="L7" s="14"/>
    </row>
    <row r="8" spans="1:12" s="2" customFormat="1" ht="24" customHeight="1" x14ac:dyDescent="0.25">
      <c r="A8" s="12"/>
      <c r="B8" s="36">
        <f t="array" ref="B8:H8">DaysAndWeeks+DATE(ปีปฏิทิน,1,1)-WEEKDAY(DATE(ปีปฏิทิน,1,1),(WeekStart="จันทร์")+1)+15</f>
        <v>45670</v>
      </c>
      <c r="C8" s="36">
        <v>45671</v>
      </c>
      <c r="D8" s="36">
        <v>45672</v>
      </c>
      <c r="E8" s="36">
        <v>45673</v>
      </c>
      <c r="F8" s="36">
        <v>45674</v>
      </c>
      <c r="G8" s="36">
        <v>45675</v>
      </c>
      <c r="H8" s="36">
        <v>45676</v>
      </c>
      <c r="I8" s="12"/>
      <c r="J8" s="12"/>
      <c r="K8" s="12"/>
      <c r="L8" s="12"/>
    </row>
    <row r="9" spans="1:12" s="4" customFormat="1" ht="56.1" customHeight="1" x14ac:dyDescent="0.25">
      <c r="A9" s="14"/>
      <c r="B9" s="15"/>
      <c r="C9" s="15"/>
      <c r="D9" s="15"/>
      <c r="E9" s="15"/>
      <c r="F9" s="15"/>
      <c r="G9" s="15"/>
      <c r="H9" s="15"/>
      <c r="I9" s="14"/>
      <c r="J9" s="14"/>
      <c r="K9" s="14"/>
      <c r="L9" s="14"/>
    </row>
    <row r="10" spans="1:12" s="2" customFormat="1" ht="24" customHeight="1" x14ac:dyDescent="0.25">
      <c r="A10" s="12"/>
      <c r="B10" s="35">
        <f t="array" ref="B10:H10">DaysAndWeeks+DATE(ปีปฏิทิน,1,1)-WEEKDAY(DATE(ปีปฏิทิน,1,1),(WeekStart="จันทร์")+1)+22</f>
        <v>45677</v>
      </c>
      <c r="C10" s="35">
        <v>45678</v>
      </c>
      <c r="D10" s="35">
        <v>45679</v>
      </c>
      <c r="E10" s="35">
        <v>45680</v>
      </c>
      <c r="F10" s="35">
        <v>45681</v>
      </c>
      <c r="G10" s="35">
        <v>45682</v>
      </c>
      <c r="H10" s="35">
        <v>45683</v>
      </c>
      <c r="I10" s="12"/>
      <c r="J10" s="12"/>
      <c r="K10" s="12"/>
      <c r="L10" s="12"/>
    </row>
    <row r="11" spans="1:12" s="4" customFormat="1" ht="56.1" customHeight="1" x14ac:dyDescent="0.25">
      <c r="A11" s="14"/>
      <c r="B11" s="17"/>
      <c r="C11" s="17"/>
      <c r="D11" s="17"/>
      <c r="E11" s="17"/>
      <c r="F11" s="17"/>
      <c r="G11" s="17"/>
      <c r="H11" s="17"/>
      <c r="I11" s="14"/>
      <c r="J11" s="14"/>
      <c r="K11" s="14"/>
      <c r="L11" s="14"/>
    </row>
    <row r="12" spans="1:12" s="2" customFormat="1" ht="24" customHeight="1" x14ac:dyDescent="0.25">
      <c r="A12" s="12"/>
      <c r="B12" s="36">
        <f t="array" ref="B12:H12">DaysAndWeeks+DATE(ปีปฏิทิน,1,1)-WEEKDAY(DATE(ปีปฏิทิน,1,1),(WeekStart="จันทร์")+1)+29</f>
        <v>45684</v>
      </c>
      <c r="C12" s="36">
        <v>45685</v>
      </c>
      <c r="D12" s="36">
        <v>45686</v>
      </c>
      <c r="E12" s="36">
        <v>45687</v>
      </c>
      <c r="F12" s="36">
        <v>45688</v>
      </c>
      <c r="G12" s="36">
        <v>45689</v>
      </c>
      <c r="H12" s="36">
        <v>45690</v>
      </c>
      <c r="I12" s="12"/>
      <c r="J12" s="12"/>
      <c r="K12" s="12"/>
      <c r="L12" s="12"/>
    </row>
    <row r="13" spans="1:12" s="4" customFormat="1" ht="56.1" customHeight="1" x14ac:dyDescent="0.25">
      <c r="A13" s="14"/>
      <c r="B13" s="15"/>
      <c r="C13" s="15"/>
      <c r="D13" s="15"/>
      <c r="E13" s="15"/>
      <c r="F13" s="15"/>
      <c r="G13" s="15"/>
      <c r="H13" s="15"/>
      <c r="I13" s="14"/>
      <c r="J13" s="14"/>
      <c r="K13" s="14"/>
      <c r="L13" s="14"/>
    </row>
    <row r="14" spans="1:12" s="2" customFormat="1" ht="24" customHeight="1" x14ac:dyDescent="0.25">
      <c r="A14" s="12"/>
      <c r="B14" s="35">
        <f t="array" ref="B14:C14">DaysAndWeeks+DATE(ปีปฏิทิน,1,1)-WEEKDAY(DATE(ปีปฏิทิน,1,1),(WeekStart="จันทร์")+1)+36</f>
        <v>45691</v>
      </c>
      <c r="C14" s="35">
        <v>45692</v>
      </c>
      <c r="D14" s="61" t="s">
        <v>0</v>
      </c>
      <c r="E14" s="61"/>
      <c r="F14" s="61"/>
      <c r="G14" s="61"/>
      <c r="H14" s="62"/>
      <c r="I14" s="12"/>
      <c r="J14" s="12"/>
      <c r="K14" s="12"/>
      <c r="L14" s="12"/>
    </row>
    <row r="15" spans="1:12" s="4" customFormat="1" ht="56.1" customHeight="1" x14ac:dyDescent="0.25">
      <c r="A15" s="14"/>
      <c r="B15" s="17"/>
      <c r="C15" s="17"/>
      <c r="D15" s="63"/>
      <c r="E15" s="63"/>
      <c r="F15" s="63"/>
      <c r="G15" s="63"/>
      <c r="H15" s="64"/>
      <c r="I15" s="14"/>
      <c r="J15" s="14"/>
      <c r="K15" s="14"/>
      <c r="L15" s="14"/>
    </row>
  </sheetData>
  <mergeCells count="4">
    <mergeCell ref="B2:D2"/>
    <mergeCell ref="D14:H14"/>
    <mergeCell ref="D15:H15"/>
    <mergeCell ref="K3:L3"/>
  </mergeCells>
  <phoneticPr fontId="1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เลือกวันจากรายการ เลือก ยกเลิก แล้วกด ALT+ลูกศรลง เพื่อเลือกวันจากรายการดรอปดาวน์" prompt="เลือกวันเริ่มต้นสัปดาห์ในเซลล์นี้ กด ALT+ลูกศรลงเพื่อเปิดรายการดรอปดาวน์ กดลูกศรลงแล้ว Enter เพื่อเลือก" sqref="L5" xr:uid="{00000000-0002-0000-0000-000000000000}">
      <formula1>"วันอาทิตย์, จันทร์"</formula1>
    </dataValidation>
    <dataValidation allowBlank="1" showInputMessage="1" showErrorMessage="1" prompt="สร้างปฏิทินหนึ่งเดือนแบบกำหนดเองในเวิร์กบุ๊กนี้ กำหนดปีและวันเริ่มต้นสัปดาห์สำหรับทุกเดือนด้วยเวิร์กชีตมกราคมนี้ โดยแต่ละเดือนจะอยู่บนเวิร์กชีตแยกต่างหาก" sqref="A1" xr:uid="{00000000-0002-0000-0000-000001000000}"/>
    <dataValidation allowBlank="1" showInputMessage="1" showErrorMessage="1" prompt="ใส่ปีในเซลล์ด้านล่างนี้" sqref="K4" xr:uid="{00000000-0002-0000-0000-000002000000}"/>
    <dataValidation allowBlank="1" showInputMessage="1" showErrorMessage="1" prompt="เลือกวันเริ่มต้นสัปดาห์ในเซลล์ด้านล่าง" sqref="L4" xr:uid="{00000000-0002-0000-0000-000003000000}"/>
    <dataValidation allowBlank="1" showInputMessage="1" showErrorMessage="1" prompt="ใส่ปีในเซลล์นี้" sqref="K5" xr:uid="{00000000-0002-0000-0000-000004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ใส่วันทำงานใหม่ในเซลล์ L5 ในเวิร์กชีตนี้" sqref="B3" xr:uid="{00000000-0002-0000-0000-000005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000-000006000000}"/>
    <dataValidation allowBlank="1" showInputMessage="1" showErrorMessage="1" prompt="ปีในเซลล์นี้จะถูกอัปเดตโดยอัตโนมัติตามปีที่ใส่ในเซลล์ K5 ปฏิทินทางด้านล่างมีวันที่สำหรับเดือนก่อนหน้าและถัดไปที่มีสีฟอนต์อ่อนกว่า" sqref="B2:D2" xr:uid="{00000000-0002-0000-0000-000007000000}"/>
    <dataValidation allowBlank="1" showInputMessage="1" showErrorMessage="1" prompt="วันทำงานที่กำหนดไว้โดยอัตโนมัติ" sqref="C3:H3" xr:uid="{00000000-0002-0000-0000-000008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000-000009000000}"/>
    <dataValidation allowBlank="1" showInputMessage="1" prompt="ใส่หมายเหตุประจำเดือนในเซลล์นี้" sqref="D15:H15" xr:uid="{00000000-0002-0000-0000-00000A000000}"/>
    <dataValidation allowBlank="1" showInputMessage="1" prompt="ใส่หมายเหตุประจำเดือนในเซลล์ด้านล่าง" sqref="D14:H14" xr:uid="{00000000-0002-0000-0000-00000B000000}"/>
    <dataValidation allowBlank="1" showInputMessage="1" showErrorMessage="1" prompt="ใส่ปีแล้วเลือกวันเริ่มต้นปฏิทินในเซลล์ด้านล่าง เซลล์การตั้งค่าปฏิทินเหล่านี้จะไม่พิมพ์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>
      <selection activeCell="G5" sqref="G5"/>
    </sheetView>
  </sheetViews>
  <sheetFormatPr defaultColWidth="8.75" defaultRowHeight="16.5" x14ac:dyDescent="0.25"/>
  <cols>
    <col min="1" max="1" width="1.625" style="1" customWidth="1"/>
    <col min="2" max="4" width="16.625" style="1" customWidth="1"/>
    <col min="5" max="5" width="32.125" style="1" customWidth="1"/>
    <col min="6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76" t="str">
        <f>"ตุลาคม "&amp;ปีปฏิทิน</f>
        <v>ตุลาคม 2025</v>
      </c>
      <c r="C2" s="76"/>
      <c r="D2" s="76"/>
      <c r="E2" s="6"/>
      <c r="F2" s="6"/>
      <c r="G2" s="6"/>
      <c r="H2" s="7"/>
      <c r="I2" s="5"/>
    </row>
    <row r="3" spans="1:9" s="3" customFormat="1" ht="24" customHeight="1" x14ac:dyDescent="0.25">
      <c r="A3" s="8"/>
      <c r="B3" s="28" t="str">
        <f>WeekStart</f>
        <v>จันทร์</v>
      </c>
      <c r="C3" s="29" t="str">
        <f t="shared" ref="C3:H3" si="0">TEXT(C4,"aaaa")</f>
        <v>อังคาร</v>
      </c>
      <c r="D3" s="29" t="str">
        <f t="shared" si="0"/>
        <v>พุธ</v>
      </c>
      <c r="E3" s="29" t="str">
        <f t="shared" si="0"/>
        <v>พฤหัสบดี</v>
      </c>
      <c r="F3" s="29" t="str">
        <f t="shared" si="0"/>
        <v>ศุกร์</v>
      </c>
      <c r="G3" s="29" t="str">
        <f t="shared" si="0"/>
        <v>เสาร์</v>
      </c>
      <c r="H3" s="30" t="str">
        <f t="shared" si="0"/>
        <v>อาทิตย์</v>
      </c>
      <c r="I3" s="8"/>
    </row>
    <row r="4" spans="1:9" s="2" customFormat="1" ht="24" customHeight="1" x14ac:dyDescent="0.25">
      <c r="A4" s="12"/>
      <c r="B4" s="37">
        <f t="array" ref="B4:H4">DaysAndWeeks+DATE(ปีปฏิทิน,10,1)-WEEKDAY(DATE(ปีปฏิทิน,10,1),(WeekStart="จันทร์")+1)+1</f>
        <v>45929</v>
      </c>
      <c r="C4" s="37">
        <v>45930</v>
      </c>
      <c r="D4" s="37">
        <v>45931</v>
      </c>
      <c r="E4" s="37">
        <v>45932</v>
      </c>
      <c r="F4" s="37">
        <v>45933</v>
      </c>
      <c r="G4" s="37">
        <v>45934</v>
      </c>
      <c r="H4" s="37">
        <v>45935</v>
      </c>
      <c r="I4" s="12"/>
    </row>
    <row r="5" spans="1:9" s="4" customFormat="1" ht="56.1" customHeight="1" x14ac:dyDescent="0.25">
      <c r="A5" s="14"/>
      <c r="B5" s="31"/>
      <c r="C5" s="31"/>
      <c r="D5" s="31"/>
      <c r="E5" s="22" t="s">
        <v>12</v>
      </c>
      <c r="F5" s="31"/>
      <c r="G5" s="31"/>
      <c r="H5" s="31"/>
      <c r="I5" s="14"/>
    </row>
    <row r="6" spans="1:9" s="2" customFormat="1" ht="24" customHeight="1" x14ac:dyDescent="0.25">
      <c r="A6" s="12"/>
      <c r="B6" s="38">
        <f t="array" ref="B6:H6">DaysAndWeeks+DATE(ปีปฏิทิน,10,1)-WEEKDAY(DATE(ปีปฏิทิน,10,1),(WeekStart="จันทร์")+1)+8</f>
        <v>45936</v>
      </c>
      <c r="C6" s="38">
        <v>45937</v>
      </c>
      <c r="D6" s="38">
        <v>45938</v>
      </c>
      <c r="E6" s="38">
        <v>45939</v>
      </c>
      <c r="F6" s="38">
        <v>45940</v>
      </c>
      <c r="G6" s="38">
        <v>45941</v>
      </c>
      <c r="H6" s="38">
        <v>45942</v>
      </c>
      <c r="I6" s="12"/>
    </row>
    <row r="7" spans="1:9" s="4" customFormat="1" ht="56.1" customHeight="1" x14ac:dyDescent="0.25">
      <c r="A7" s="14"/>
      <c r="B7" s="32"/>
      <c r="C7" s="32"/>
      <c r="D7" s="32"/>
      <c r="E7" s="32"/>
      <c r="F7" s="32"/>
      <c r="G7" s="32"/>
      <c r="H7" s="32"/>
      <c r="I7" s="14"/>
    </row>
    <row r="8" spans="1:9" s="2" customFormat="1" ht="24" customHeight="1" x14ac:dyDescent="0.25">
      <c r="A8" s="12"/>
      <c r="B8" s="39">
        <f t="array" ref="B8:H8">DaysAndWeeks+DATE(ปีปฏิทิน,10,1)-WEEKDAY(DATE(ปีปฏิทิน,10,1),(WeekStart="จันทร์")+1)+15</f>
        <v>45943</v>
      </c>
      <c r="C8" s="39">
        <v>45944</v>
      </c>
      <c r="D8" s="39">
        <v>45945</v>
      </c>
      <c r="E8" s="39">
        <v>45946</v>
      </c>
      <c r="F8" s="39">
        <v>45947</v>
      </c>
      <c r="G8" s="39">
        <v>45948</v>
      </c>
      <c r="H8" s="39">
        <v>45949</v>
      </c>
      <c r="I8" s="12"/>
    </row>
    <row r="9" spans="1:9" s="4" customFormat="1" ht="56.1" customHeight="1" x14ac:dyDescent="0.25">
      <c r="A9" s="14"/>
      <c r="B9" s="31"/>
      <c r="C9" s="31"/>
      <c r="D9" s="31"/>
      <c r="E9" s="31"/>
      <c r="F9" s="31"/>
      <c r="G9" s="31"/>
      <c r="H9" s="31"/>
      <c r="I9" s="14"/>
    </row>
    <row r="10" spans="1:9" s="2" customFormat="1" ht="24" customHeight="1" x14ac:dyDescent="0.25">
      <c r="A10" s="12"/>
      <c r="B10" s="38">
        <f t="array" ref="B10:H10">DaysAndWeeks+DATE(ปีปฏิทิน,10,1)-WEEKDAY(DATE(ปีปฏิทิน,10,1),(WeekStart="จันทร์")+1)+22</f>
        <v>45950</v>
      </c>
      <c r="C10" s="38">
        <v>45951</v>
      </c>
      <c r="D10" s="38">
        <v>45952</v>
      </c>
      <c r="E10" s="38">
        <v>45953</v>
      </c>
      <c r="F10" s="38">
        <v>45954</v>
      </c>
      <c r="G10" s="38">
        <v>45955</v>
      </c>
      <c r="H10" s="38">
        <v>45956</v>
      </c>
      <c r="I10" s="12"/>
    </row>
    <row r="11" spans="1:9" s="4" customFormat="1" ht="56.1" customHeight="1" x14ac:dyDescent="0.25">
      <c r="A11" s="14"/>
      <c r="B11" s="32"/>
      <c r="C11" s="32"/>
      <c r="D11" s="32"/>
      <c r="E11" s="32"/>
      <c r="F11" s="32"/>
      <c r="G11" s="32"/>
      <c r="H11" s="32"/>
      <c r="I11" s="14"/>
    </row>
    <row r="12" spans="1:9" s="2" customFormat="1" ht="24" customHeight="1" x14ac:dyDescent="0.25">
      <c r="A12" s="12"/>
      <c r="B12" s="39">
        <f t="array" ref="B12:H12">DaysAndWeeks+DATE(ปีปฏิทิน,10,1)-WEEKDAY(DATE(ปีปฏิทิน,10,1),(WeekStart="จันทร์")+1)+29</f>
        <v>45957</v>
      </c>
      <c r="C12" s="39">
        <v>45958</v>
      </c>
      <c r="D12" s="39">
        <v>45959</v>
      </c>
      <c r="E12" s="39">
        <v>45960</v>
      </c>
      <c r="F12" s="39">
        <v>45961</v>
      </c>
      <c r="G12" s="39">
        <v>45962</v>
      </c>
      <c r="H12" s="39">
        <v>45963</v>
      </c>
      <c r="I12" s="12"/>
    </row>
    <row r="13" spans="1:9" s="4" customFormat="1" ht="56.1" customHeight="1" x14ac:dyDescent="0.25">
      <c r="A13" s="14"/>
      <c r="B13" s="31"/>
      <c r="C13" s="31"/>
      <c r="D13" s="31"/>
      <c r="E13" s="31"/>
      <c r="F13" s="31"/>
      <c r="G13" s="31"/>
      <c r="H13" s="31"/>
      <c r="I13" s="14"/>
    </row>
    <row r="14" spans="1:9" s="2" customFormat="1" ht="24" customHeight="1" x14ac:dyDescent="0.25">
      <c r="A14" s="12"/>
      <c r="B14" s="38">
        <f t="array" ref="B14:C14">DaysAndWeeks+DATE(ปีปฏิทิน,10,1)-WEEKDAY(DATE(ปีปฏิทิน,10,1),(WeekStart="จันทร์")+1)+36</f>
        <v>45964</v>
      </c>
      <c r="C14" s="38">
        <v>45965</v>
      </c>
      <c r="D14" s="77" t="s">
        <v>5</v>
      </c>
      <c r="E14" s="77"/>
      <c r="F14" s="77"/>
      <c r="G14" s="77"/>
      <c r="H14" s="78"/>
      <c r="I14" s="12"/>
    </row>
    <row r="15" spans="1:9" s="4" customFormat="1" ht="56.1" customHeight="1" x14ac:dyDescent="0.25">
      <c r="A15" s="14"/>
      <c r="B15" s="32"/>
      <c r="C15" s="32"/>
      <c r="D15" s="79"/>
      <c r="E15" s="79"/>
      <c r="F15" s="79"/>
      <c r="G15" s="79"/>
      <c r="H15" s="80"/>
      <c r="I15" s="14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900-000000000000}"/>
    <dataValidation allowBlank="1" showInputMessage="1" showErrorMessage="1" prompt="ปฏิทินเดือนตุลาคม" sqref="A1" xr:uid="{00000000-0002-0000-09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9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900-000003000000}"/>
    <dataValidation allowBlank="1" showInputMessage="1" prompt="ใส่หมายเหตุประจำเดือนในเซลล์ด้านล่าง" sqref="D14:H14" xr:uid="{00000000-0002-0000-0900-000004000000}"/>
    <dataValidation allowBlank="1" showInputMessage="1" prompt="ใส่หมายเหตุประจำเดือนในเซลล์นี้" sqref="D15:H15" xr:uid="{00000000-0002-0000-09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9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9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topLeftCell="A4" workbookViewId="0">
      <selection activeCell="E7" sqref="E7"/>
    </sheetView>
  </sheetViews>
  <sheetFormatPr defaultColWidth="8.75" defaultRowHeight="16.5" x14ac:dyDescent="0.25"/>
  <cols>
    <col min="1" max="1" width="1.625" style="1" customWidth="1"/>
    <col min="2" max="4" width="16.625" style="1" customWidth="1"/>
    <col min="5" max="5" width="49.5" style="1" customWidth="1"/>
    <col min="6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76" t="str">
        <f>"พฤศจิกายน "&amp;ปีปฏิทิน</f>
        <v>พฤศจิกายน 2025</v>
      </c>
      <c r="C2" s="76"/>
      <c r="D2" s="76"/>
      <c r="E2" s="6"/>
      <c r="F2" s="6"/>
      <c r="G2" s="6"/>
      <c r="H2" s="7"/>
      <c r="I2" s="5"/>
    </row>
    <row r="3" spans="1:9" s="3" customFormat="1" ht="24" customHeight="1" x14ac:dyDescent="0.25">
      <c r="A3" s="8"/>
      <c r="B3" s="28" t="str">
        <f>WeekStart</f>
        <v>จันทร์</v>
      </c>
      <c r="C3" s="29" t="str">
        <f t="shared" ref="C3:H3" si="0">TEXT(C4,"aaaa")</f>
        <v>อังคาร</v>
      </c>
      <c r="D3" s="29" t="str">
        <f t="shared" si="0"/>
        <v>พุธ</v>
      </c>
      <c r="E3" s="29" t="str">
        <f t="shared" si="0"/>
        <v>พฤหัสบดี</v>
      </c>
      <c r="F3" s="29" t="str">
        <f t="shared" si="0"/>
        <v>ศุกร์</v>
      </c>
      <c r="G3" s="29" t="str">
        <f t="shared" si="0"/>
        <v>เสาร์</v>
      </c>
      <c r="H3" s="30" t="str">
        <f t="shared" si="0"/>
        <v>อาทิตย์</v>
      </c>
      <c r="I3" s="8"/>
    </row>
    <row r="4" spans="1:9" s="2" customFormat="1" ht="24" customHeight="1" x14ac:dyDescent="0.25">
      <c r="A4" s="12"/>
      <c r="B4" s="37">
        <f t="array" ref="B4:H4">DaysAndWeeks+DATE(ปีปฏิทิน,11,1)-WEEKDAY(DATE(ปีปฏิทิน,11,1),(WeekStart="จันทร์")+1)+1</f>
        <v>45957</v>
      </c>
      <c r="C4" s="37">
        <v>45958</v>
      </c>
      <c r="D4" s="37">
        <v>45959</v>
      </c>
      <c r="E4" s="37">
        <v>45960</v>
      </c>
      <c r="F4" s="37">
        <v>45961</v>
      </c>
      <c r="G4" s="37">
        <v>45962</v>
      </c>
      <c r="H4" s="37">
        <v>45963</v>
      </c>
      <c r="I4" s="12"/>
    </row>
    <row r="5" spans="1:9" s="4" customFormat="1" ht="55.5" customHeight="1" x14ac:dyDescent="0.25">
      <c r="A5" s="14"/>
      <c r="B5" s="31"/>
      <c r="C5" s="31"/>
      <c r="D5" s="31"/>
      <c r="E5" s="31"/>
      <c r="F5" s="31"/>
      <c r="G5" s="31"/>
      <c r="H5" s="31"/>
      <c r="I5" s="14"/>
    </row>
    <row r="6" spans="1:9" s="2" customFormat="1" ht="24" customHeight="1" x14ac:dyDescent="0.25">
      <c r="A6" s="12"/>
      <c r="B6" s="38">
        <f t="array" ref="B6:H6">DaysAndWeeks+DATE(ปีปฏิทิน,11,1)-WEEKDAY(DATE(ปีปฏิทิน,11,1),(WeekStart="จันทร์")+1)+8</f>
        <v>45964</v>
      </c>
      <c r="C6" s="38">
        <v>45965</v>
      </c>
      <c r="D6" s="38">
        <v>45966</v>
      </c>
      <c r="E6" s="38">
        <v>45967</v>
      </c>
      <c r="F6" s="38">
        <v>45968</v>
      </c>
      <c r="G6" s="38">
        <v>45969</v>
      </c>
      <c r="H6" s="38">
        <v>45970</v>
      </c>
      <c r="I6" s="12"/>
    </row>
    <row r="7" spans="1:9" s="4" customFormat="1" ht="82.5" customHeight="1" x14ac:dyDescent="0.25">
      <c r="A7" s="14"/>
      <c r="B7" s="32"/>
      <c r="C7" s="32"/>
      <c r="D7" s="32"/>
      <c r="E7" s="4" t="s">
        <v>13</v>
      </c>
      <c r="F7" s="32"/>
      <c r="G7" s="32"/>
      <c r="H7" s="32"/>
      <c r="I7" s="14"/>
    </row>
    <row r="8" spans="1:9" s="2" customFormat="1" ht="24" customHeight="1" x14ac:dyDescent="0.25">
      <c r="A8" s="12"/>
      <c r="B8" s="39">
        <f t="array" ref="B8:H8">DaysAndWeeks+DATE(ปีปฏิทิน,11,1)-WEEKDAY(DATE(ปีปฏิทิน,11,1),(WeekStart="จันทร์")+1)+15</f>
        <v>45971</v>
      </c>
      <c r="C8" s="39">
        <v>45972</v>
      </c>
      <c r="D8" s="39">
        <v>45973</v>
      </c>
      <c r="E8" s="39">
        <v>45974</v>
      </c>
      <c r="F8" s="39">
        <v>45975</v>
      </c>
      <c r="G8" s="39">
        <v>45976</v>
      </c>
      <c r="H8" s="39">
        <v>45977</v>
      </c>
      <c r="I8" s="12"/>
    </row>
    <row r="9" spans="1:9" s="4" customFormat="1" ht="56.1" customHeight="1" x14ac:dyDescent="0.25">
      <c r="A9" s="14"/>
      <c r="B9" s="31"/>
      <c r="C9" s="31"/>
      <c r="D9" s="31"/>
      <c r="E9" s="31"/>
      <c r="F9" s="31"/>
      <c r="G9" s="31"/>
      <c r="H9" s="31"/>
      <c r="I9" s="14"/>
    </row>
    <row r="10" spans="1:9" s="2" customFormat="1" ht="24" customHeight="1" x14ac:dyDescent="0.25">
      <c r="A10" s="12"/>
      <c r="B10" s="38">
        <f t="array" ref="B10:H10">DaysAndWeeks+DATE(ปีปฏิทิน,11,1)-WEEKDAY(DATE(ปีปฏิทิน,11,1),(WeekStart="จันทร์")+1)+22</f>
        <v>45978</v>
      </c>
      <c r="C10" s="38">
        <v>45979</v>
      </c>
      <c r="D10" s="38">
        <v>45980</v>
      </c>
      <c r="E10" s="38">
        <v>45981</v>
      </c>
      <c r="F10" s="38">
        <v>45982</v>
      </c>
      <c r="G10" s="38">
        <v>45983</v>
      </c>
      <c r="H10" s="38">
        <v>45984</v>
      </c>
      <c r="I10" s="12"/>
    </row>
    <row r="11" spans="1:9" s="4" customFormat="1" ht="56.1" customHeight="1" x14ac:dyDescent="0.25">
      <c r="A11" s="14"/>
      <c r="B11" s="32"/>
      <c r="C11" s="32"/>
      <c r="D11" s="32"/>
      <c r="E11" s="32"/>
      <c r="F11" s="32"/>
      <c r="G11" s="32"/>
      <c r="H11" s="32"/>
      <c r="I11" s="14"/>
    </row>
    <row r="12" spans="1:9" s="2" customFormat="1" ht="24" customHeight="1" x14ac:dyDescent="0.25">
      <c r="A12" s="12"/>
      <c r="B12" s="39">
        <f t="array" ref="B12:H12">DaysAndWeeks+DATE(ปีปฏิทิน,11,1)-WEEKDAY(DATE(ปีปฏิทิน,11,1),(WeekStart="จันทร์")+1)+29</f>
        <v>45985</v>
      </c>
      <c r="C12" s="39">
        <v>45986</v>
      </c>
      <c r="D12" s="39">
        <v>45987</v>
      </c>
      <c r="E12" s="39">
        <v>45988</v>
      </c>
      <c r="F12" s="39">
        <v>45989</v>
      </c>
      <c r="G12" s="39">
        <v>45990</v>
      </c>
      <c r="H12" s="39">
        <v>45991</v>
      </c>
      <c r="I12" s="12"/>
    </row>
    <row r="13" spans="1:9" s="4" customFormat="1" ht="56.1" customHeight="1" x14ac:dyDescent="0.25">
      <c r="A13" s="14"/>
      <c r="B13" s="31"/>
      <c r="C13" s="31"/>
      <c r="D13" s="31"/>
      <c r="E13" s="31"/>
      <c r="F13" s="31"/>
      <c r="G13" s="31"/>
      <c r="H13" s="31"/>
      <c r="I13" s="14"/>
    </row>
    <row r="14" spans="1:9" s="2" customFormat="1" ht="24" customHeight="1" x14ac:dyDescent="0.25">
      <c r="A14" s="12"/>
      <c r="B14" s="38">
        <f t="array" ref="B14:C14">DaysAndWeeks+DATE(ปีปฏิทิน,11,1)-WEEKDAY(DATE(ปีปฏิทิน,11,1),(WeekStart="จันทร์")+1)+36</f>
        <v>45992</v>
      </c>
      <c r="C14" s="38">
        <v>45993</v>
      </c>
      <c r="D14" s="77" t="s">
        <v>5</v>
      </c>
      <c r="E14" s="77"/>
      <c r="F14" s="77"/>
      <c r="G14" s="77"/>
      <c r="H14" s="78"/>
      <c r="I14" s="12"/>
    </row>
    <row r="15" spans="1:9" s="4" customFormat="1" ht="56.1" customHeight="1" x14ac:dyDescent="0.25">
      <c r="A15" s="14"/>
      <c r="B15" s="32"/>
      <c r="C15" s="32"/>
      <c r="D15" s="79"/>
      <c r="E15" s="79"/>
      <c r="F15" s="79"/>
      <c r="G15" s="79"/>
      <c r="H15" s="80"/>
      <c r="I15" s="14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A00-000000000000}"/>
    <dataValidation allowBlank="1" showInputMessage="1" showErrorMessage="1" prompt="ปฏิทินเดือนพฤศจิกายน" sqref="A1" xr:uid="{00000000-0002-0000-0A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A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A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A00-000004000000}"/>
    <dataValidation allowBlank="1" showInputMessage="1" prompt="ใส่หมายเหตุประจำเดือนในเซลล์นี้" sqref="D15:H15" xr:uid="{00000000-0002-0000-0A00-000005000000}"/>
    <dataValidation allowBlank="1" showInputMessage="1" prompt="ใส่หมายเหตุประจำเดือนในเซลล์ด้านล่าง" sqref="D14:H14" xr:uid="{00000000-0002-0000-0A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A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topLeftCell="A2" workbookViewId="0">
      <selection activeCell="E5" sqref="E5"/>
    </sheetView>
  </sheetViews>
  <sheetFormatPr defaultColWidth="8.75" defaultRowHeight="16.5" x14ac:dyDescent="0.25"/>
  <cols>
    <col min="1" max="1" width="1.625" style="1" customWidth="1"/>
    <col min="2" max="4" width="16.625" style="1" customWidth="1"/>
    <col min="5" max="5" width="51.375" style="1" customWidth="1"/>
    <col min="6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60" t="str">
        <f>"ธันวาคม "&amp;ปีปฏิทิน</f>
        <v>ธันวาคม 2025</v>
      </c>
      <c r="C2" s="60"/>
      <c r="D2" s="60"/>
      <c r="E2" s="6"/>
      <c r="F2" s="6"/>
      <c r="G2" s="6"/>
      <c r="H2" s="7"/>
      <c r="I2" s="5"/>
    </row>
    <row r="3" spans="1:9" s="3" customFormat="1" ht="24" customHeight="1" x14ac:dyDescent="0.25">
      <c r="A3" s="8"/>
      <c r="B3" s="9" t="str">
        <f>WeekStart</f>
        <v>จันทร์</v>
      </c>
      <c r="C3" s="10" t="str">
        <f t="shared" ref="C3:H3" si="0">TEXT(C4,"aaaa")</f>
        <v>อังคาร</v>
      </c>
      <c r="D3" s="10" t="str">
        <f t="shared" si="0"/>
        <v>พุธ</v>
      </c>
      <c r="E3" s="10" t="str">
        <f t="shared" si="0"/>
        <v>พฤหัสบดี</v>
      </c>
      <c r="F3" s="10" t="str">
        <f t="shared" si="0"/>
        <v>ศุกร์</v>
      </c>
      <c r="G3" s="10" t="str">
        <f t="shared" si="0"/>
        <v>เสาร์</v>
      </c>
      <c r="H3" s="11" t="str">
        <f t="shared" si="0"/>
        <v>อาทิตย์</v>
      </c>
      <c r="I3" s="8"/>
    </row>
    <row r="4" spans="1:9" s="2" customFormat="1" ht="24" customHeight="1" x14ac:dyDescent="0.25">
      <c r="A4" s="12"/>
      <c r="B4" s="33">
        <f t="array" ref="B4:H4">DaysAndWeeks+DATE(ปีปฏิทิน,12,1)-WEEKDAY(DATE(ปีปฏิทิน,12,1),(WeekStart="จันทร์")+1)+1</f>
        <v>45992</v>
      </c>
      <c r="C4" s="33">
        <v>45993</v>
      </c>
      <c r="D4" s="33">
        <v>45994</v>
      </c>
      <c r="E4" s="33">
        <v>45995</v>
      </c>
      <c r="F4" s="33">
        <v>45996</v>
      </c>
      <c r="G4" s="33">
        <v>45997</v>
      </c>
      <c r="H4" s="34">
        <v>45998</v>
      </c>
      <c r="I4" s="12"/>
    </row>
    <row r="5" spans="1:9" s="4" customFormat="1" ht="56.1" customHeight="1" x14ac:dyDescent="0.25">
      <c r="A5" s="14"/>
      <c r="B5" s="15"/>
      <c r="C5" s="15"/>
      <c r="D5" s="15"/>
      <c r="E5" s="22" t="s">
        <v>14</v>
      </c>
      <c r="F5" s="15"/>
      <c r="G5" s="15"/>
      <c r="H5" s="15"/>
      <c r="I5" s="14"/>
    </row>
    <row r="6" spans="1:9" s="2" customFormat="1" ht="24" customHeight="1" x14ac:dyDescent="0.25">
      <c r="A6" s="12"/>
      <c r="B6" s="35">
        <f t="array" ref="B6:H6">DaysAndWeeks+DATE(ปีปฏิทิน,12,1)-WEEKDAY(DATE(ปีปฏิทิน,12,1),(WeekStart="จันทร์")+1)+8</f>
        <v>45999</v>
      </c>
      <c r="C6" s="35">
        <v>46000</v>
      </c>
      <c r="D6" s="35">
        <v>46001</v>
      </c>
      <c r="E6" s="35">
        <v>46002</v>
      </c>
      <c r="F6" s="35">
        <v>46003</v>
      </c>
      <c r="G6" s="35">
        <v>46004</v>
      </c>
      <c r="H6" s="35">
        <v>46005</v>
      </c>
      <c r="I6" s="12"/>
    </row>
    <row r="7" spans="1:9" s="4" customFormat="1" ht="56.1" customHeight="1" x14ac:dyDescent="0.25">
      <c r="A7" s="14"/>
      <c r="B7" s="17"/>
      <c r="C7" s="17"/>
      <c r="D7" s="17"/>
      <c r="E7" s="17"/>
      <c r="F7" s="17"/>
      <c r="G7" s="17"/>
      <c r="H7" s="17"/>
      <c r="I7" s="14"/>
    </row>
    <row r="8" spans="1:9" s="2" customFormat="1" ht="24" customHeight="1" x14ac:dyDescent="0.25">
      <c r="A8" s="12"/>
      <c r="B8" s="36">
        <f t="array" ref="B8:H8">DaysAndWeeks+DATE(ปีปฏิทิน,12,1)-WEEKDAY(DATE(ปีปฏิทิน,12,1),(WeekStart="จันทร์")+1)+15</f>
        <v>46006</v>
      </c>
      <c r="C8" s="36">
        <v>46007</v>
      </c>
      <c r="D8" s="36">
        <v>46008</v>
      </c>
      <c r="E8" s="36">
        <v>46009</v>
      </c>
      <c r="F8" s="36">
        <v>46010</v>
      </c>
      <c r="G8" s="36">
        <v>46011</v>
      </c>
      <c r="H8" s="36">
        <v>46012</v>
      </c>
      <c r="I8" s="12"/>
    </row>
    <row r="9" spans="1:9" s="4" customFormat="1" ht="56.1" customHeight="1" x14ac:dyDescent="0.25">
      <c r="A9" s="14"/>
      <c r="B9" s="15"/>
      <c r="C9" s="15"/>
      <c r="D9" s="15"/>
      <c r="E9" s="15"/>
      <c r="F9" s="15"/>
      <c r="G9" s="15"/>
      <c r="H9" s="15"/>
      <c r="I9" s="14"/>
    </row>
    <row r="10" spans="1:9" s="2" customFormat="1" ht="24" customHeight="1" x14ac:dyDescent="0.25">
      <c r="A10" s="12"/>
      <c r="B10" s="35">
        <f t="array" ref="B10:H10">DaysAndWeeks+DATE(ปีปฏิทิน,12,1)-WEEKDAY(DATE(ปีปฏิทิน,12,1),(WeekStart="จันทร์")+1)+22</f>
        <v>46013</v>
      </c>
      <c r="C10" s="35">
        <v>46014</v>
      </c>
      <c r="D10" s="35">
        <v>46015</v>
      </c>
      <c r="E10" s="35">
        <v>46016</v>
      </c>
      <c r="F10" s="35">
        <v>46017</v>
      </c>
      <c r="G10" s="35">
        <v>46018</v>
      </c>
      <c r="H10" s="35">
        <v>46019</v>
      </c>
      <c r="I10" s="12"/>
    </row>
    <row r="11" spans="1:9" s="4" customFormat="1" ht="56.1" customHeight="1" x14ac:dyDescent="0.25">
      <c r="A11" s="14"/>
      <c r="B11" s="17"/>
      <c r="C11" s="17"/>
      <c r="D11" s="17"/>
      <c r="E11" s="17"/>
      <c r="F11" s="17"/>
      <c r="G11" s="17"/>
      <c r="H11" s="17"/>
      <c r="I11" s="14"/>
    </row>
    <row r="12" spans="1:9" s="2" customFormat="1" ht="24" customHeight="1" x14ac:dyDescent="0.25">
      <c r="A12" s="12"/>
      <c r="B12" s="36">
        <f t="array" ref="B12:H12">DaysAndWeeks+DATE(ปีปฏิทิน,12,1)-WEEKDAY(DATE(ปีปฏิทิน,12,1),(WeekStart="จันทร์")+1)+29</f>
        <v>46020</v>
      </c>
      <c r="C12" s="36">
        <v>46021</v>
      </c>
      <c r="D12" s="36">
        <v>46022</v>
      </c>
      <c r="E12" s="36">
        <v>46023</v>
      </c>
      <c r="F12" s="36">
        <v>46024</v>
      </c>
      <c r="G12" s="36">
        <v>46025</v>
      </c>
      <c r="H12" s="36">
        <v>46026</v>
      </c>
      <c r="I12" s="12"/>
    </row>
    <row r="13" spans="1:9" s="4" customFormat="1" ht="56.1" customHeight="1" x14ac:dyDescent="0.25">
      <c r="A13" s="14"/>
      <c r="B13" s="15"/>
      <c r="C13" s="15"/>
      <c r="D13" s="15"/>
      <c r="E13" s="15"/>
      <c r="F13" s="15"/>
      <c r="G13" s="15"/>
      <c r="H13" s="15"/>
      <c r="I13" s="14"/>
    </row>
    <row r="14" spans="1:9" s="2" customFormat="1" ht="24" customHeight="1" x14ac:dyDescent="0.25">
      <c r="A14" s="12"/>
      <c r="B14" s="35">
        <f t="array" ref="B14:C14">DaysAndWeeks+DATE(ปีปฏิทิน,12,1)-WEEKDAY(DATE(ปีปฏิทิน,12,1),(WeekStart="จันทร์")+1)+36</f>
        <v>46027</v>
      </c>
      <c r="C14" s="35">
        <v>46028</v>
      </c>
      <c r="D14" s="61" t="s">
        <v>5</v>
      </c>
      <c r="E14" s="61"/>
      <c r="F14" s="61"/>
      <c r="G14" s="61"/>
      <c r="H14" s="62"/>
      <c r="I14" s="12"/>
    </row>
    <row r="15" spans="1:9" s="4" customFormat="1" ht="56.1" customHeight="1" x14ac:dyDescent="0.25">
      <c r="A15" s="14"/>
      <c r="B15" s="17"/>
      <c r="C15" s="17"/>
      <c r="D15" s="63"/>
      <c r="E15" s="63"/>
      <c r="F15" s="63"/>
      <c r="G15" s="63"/>
      <c r="H15" s="64"/>
      <c r="I15" s="14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B00-000000000000}"/>
    <dataValidation allowBlank="1" showInputMessage="1" showErrorMessage="1" prompt="ปฏิทินเดือนธันวาคม" sqref="A1" xr:uid="{00000000-0002-0000-0B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B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B00-000003000000}"/>
    <dataValidation allowBlank="1" showInputMessage="1" prompt="ใส่หมายเหตุประจำเดือนในเซลล์ด้านล่าง" sqref="D14:H14" xr:uid="{00000000-0002-0000-0B00-000004000000}"/>
    <dataValidation allowBlank="1" showInputMessage="1" prompt="ใส่หมายเหตุประจำเดือนในเซลล์นี้" sqref="D15:H15" xr:uid="{00000000-0002-0000-0B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B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B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33340-C270-4888-89E3-5AD37D419AA7}">
  <dimension ref="A1:D1"/>
  <sheetViews>
    <sheetView workbookViewId="0">
      <selection activeCell="G7" sqref="G7"/>
    </sheetView>
  </sheetViews>
  <sheetFormatPr defaultRowHeight="15" x14ac:dyDescent="0.25"/>
  <cols>
    <col min="3" max="3" width="31.375" customWidth="1"/>
    <col min="4" max="4" width="22.875" customWidth="1"/>
  </cols>
  <sheetData>
    <row r="1" spans="1:4" ht="92.25" customHeight="1" x14ac:dyDescent="0.25">
      <c r="A1" s="22"/>
      <c r="C1" s="46" t="s">
        <v>16</v>
      </c>
      <c r="D1" s="46" t="s">
        <v>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15"/>
  <sheetViews>
    <sheetView showGridLines="0" tabSelected="1" topLeftCell="A5" zoomScaleNormal="100" workbookViewId="0">
      <selection activeCell="G9" sqref="G9"/>
    </sheetView>
  </sheetViews>
  <sheetFormatPr defaultColWidth="8.75" defaultRowHeight="16.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60" t="str">
        <f>"กุมภาพันธ์ "&amp;ปีปฏิทิน</f>
        <v>กุมภาพันธ์ 2025</v>
      </c>
      <c r="C2" s="60"/>
      <c r="D2" s="60"/>
      <c r="E2" s="6"/>
      <c r="F2" s="6"/>
      <c r="G2" s="6"/>
      <c r="H2" s="7"/>
      <c r="I2" s="5"/>
    </row>
    <row r="3" spans="1:9" s="3" customFormat="1" ht="24" customHeight="1" x14ac:dyDescent="0.25">
      <c r="A3" s="8"/>
      <c r="B3" s="9" t="str">
        <f>WeekStart</f>
        <v>จันทร์</v>
      </c>
      <c r="C3" s="10" t="str">
        <f t="shared" ref="C3:H3" si="0">TEXT(C4,"aaaa")</f>
        <v>อังคาร</v>
      </c>
      <c r="D3" s="10" t="str">
        <f t="shared" si="0"/>
        <v>พุธ</v>
      </c>
      <c r="E3" s="10" t="str">
        <f t="shared" si="0"/>
        <v>พฤหัสบดี</v>
      </c>
      <c r="F3" s="10" t="str">
        <f t="shared" si="0"/>
        <v>ศุกร์</v>
      </c>
      <c r="G3" s="10" t="str">
        <f t="shared" si="0"/>
        <v>เสาร์</v>
      </c>
      <c r="H3" s="11" t="str">
        <f t="shared" si="0"/>
        <v>อาทิตย์</v>
      </c>
      <c r="I3" s="8"/>
    </row>
    <row r="4" spans="1:9" s="2" customFormat="1" ht="24" customHeight="1" x14ac:dyDescent="0.25">
      <c r="A4" s="12"/>
      <c r="B4" s="33">
        <f t="array" ref="B4:H4">DaysAndWeeks+DATE(ปีปฏิทิน,2,1)-WEEKDAY(DATE(ปีปฏิทิน,2,1),(WeekStart="จันทร์")+1)+1</f>
        <v>45684</v>
      </c>
      <c r="C4" s="33">
        <v>45685</v>
      </c>
      <c r="D4" s="33">
        <v>45686</v>
      </c>
      <c r="E4" s="33">
        <v>45687</v>
      </c>
      <c r="F4" s="33">
        <v>45688</v>
      </c>
      <c r="G4" s="33">
        <v>45689</v>
      </c>
      <c r="H4" s="34">
        <v>45690</v>
      </c>
      <c r="I4" s="12"/>
    </row>
    <row r="5" spans="1:9" s="4" customFormat="1" ht="56.1" customHeight="1" x14ac:dyDescent="0.25">
      <c r="A5" s="14"/>
      <c r="B5" s="15"/>
      <c r="C5" s="15"/>
      <c r="D5" s="15"/>
      <c r="E5" s="15"/>
      <c r="F5" s="15"/>
      <c r="G5" s="15"/>
      <c r="H5" s="15"/>
      <c r="I5" s="14"/>
    </row>
    <row r="6" spans="1:9" s="2" customFormat="1" ht="24" customHeight="1" x14ac:dyDescent="0.25">
      <c r="A6" s="12"/>
      <c r="B6" s="35">
        <f t="array" ref="B6:H6">DaysAndWeeks+DATE(ปีปฏิทิน,2,1)-WEEKDAY(DATE(ปีปฏิทิน,2,1),(WeekStart="จันทร์")+1)+8</f>
        <v>45691</v>
      </c>
      <c r="C6" s="35">
        <v>45692</v>
      </c>
      <c r="D6" s="35">
        <v>45693</v>
      </c>
      <c r="E6" s="35">
        <v>45694</v>
      </c>
      <c r="F6" s="35">
        <v>45695</v>
      </c>
      <c r="G6" s="35">
        <v>45696</v>
      </c>
      <c r="H6" s="35">
        <v>45697</v>
      </c>
      <c r="I6" s="12"/>
    </row>
    <row r="7" spans="1:9" s="4" customFormat="1" ht="56.1" customHeight="1" x14ac:dyDescent="0.25">
      <c r="A7" s="14"/>
      <c r="B7" s="17"/>
      <c r="C7" s="17"/>
      <c r="D7" s="17"/>
      <c r="E7" s="17"/>
      <c r="F7" s="17"/>
      <c r="G7" s="47" t="s">
        <v>18</v>
      </c>
      <c r="H7" s="47" t="s">
        <v>18</v>
      </c>
      <c r="I7" s="14"/>
    </row>
    <row r="8" spans="1:9" s="2" customFormat="1" ht="24" customHeight="1" x14ac:dyDescent="0.25">
      <c r="A8" s="12"/>
      <c r="B8" s="36">
        <f t="array" ref="B8:H8">DaysAndWeeks+DATE(ปีปฏิทิน,2,1)-WEEKDAY(DATE(ปีปฏิทิน,2,1),(WeekStart="จันทร์")+1)+15</f>
        <v>45698</v>
      </c>
      <c r="C8" s="36">
        <v>45699</v>
      </c>
      <c r="D8" s="36">
        <v>45700</v>
      </c>
      <c r="E8" s="36">
        <v>45701</v>
      </c>
      <c r="F8" s="36">
        <v>45702</v>
      </c>
      <c r="G8" s="53">
        <v>45703</v>
      </c>
      <c r="H8" s="36">
        <v>45704</v>
      </c>
      <c r="I8" s="12"/>
    </row>
    <row r="9" spans="1:9" s="4" customFormat="1" ht="56.1" customHeight="1" x14ac:dyDescent="0.25">
      <c r="A9" s="14"/>
      <c r="B9" s="15"/>
      <c r="C9" s="47" t="s">
        <v>18</v>
      </c>
      <c r="D9" s="47" t="s">
        <v>18</v>
      </c>
      <c r="E9" s="47" t="s">
        <v>18</v>
      </c>
      <c r="F9" s="47" t="s">
        <v>18</v>
      </c>
      <c r="G9" s="15" t="s">
        <v>28</v>
      </c>
      <c r="H9" s="15"/>
      <c r="I9" s="14"/>
    </row>
    <row r="10" spans="1:9" s="2" customFormat="1" ht="24" customHeight="1" x14ac:dyDescent="0.25">
      <c r="A10" s="12"/>
      <c r="B10" s="35">
        <f t="array" ref="B10:H10">DaysAndWeeks+DATE(ปีปฏิทิน,2,1)-WEEKDAY(DATE(ปีปฏิทิน,2,1),(WeekStart="จันทร์")+1)+22</f>
        <v>45705</v>
      </c>
      <c r="C10" s="35">
        <v>45706</v>
      </c>
      <c r="D10" s="35">
        <v>45707</v>
      </c>
      <c r="E10" s="35">
        <v>45708</v>
      </c>
      <c r="F10" s="35">
        <v>45709</v>
      </c>
      <c r="G10" s="35">
        <v>45710</v>
      </c>
      <c r="H10" s="35">
        <v>45711</v>
      </c>
      <c r="I10" s="12"/>
    </row>
    <row r="11" spans="1:9" s="4" customFormat="1" ht="56.1" customHeight="1" x14ac:dyDescent="0.25">
      <c r="A11" s="14"/>
      <c r="B11" s="17"/>
      <c r="C11" s="17"/>
      <c r="D11" s="17"/>
      <c r="E11" s="17"/>
      <c r="F11" s="17"/>
      <c r="G11" s="17"/>
      <c r="H11" s="17"/>
      <c r="I11" s="14"/>
    </row>
    <row r="12" spans="1:9" s="2" customFormat="1" ht="24" customHeight="1" x14ac:dyDescent="0.25">
      <c r="A12" s="12"/>
      <c r="B12" s="53">
        <f t="array" ref="B12:H12">DaysAndWeeks+DATE(ปีปฏิทิน,2,1)-WEEKDAY(DATE(ปีปฏิทิน,2,1),(WeekStart="จันทร์")+1)+29</f>
        <v>45712</v>
      </c>
      <c r="C12" s="36">
        <v>45713</v>
      </c>
      <c r="D12" s="36">
        <v>45714</v>
      </c>
      <c r="E12" s="36">
        <v>45715</v>
      </c>
      <c r="F12" s="36">
        <v>45716</v>
      </c>
      <c r="G12" s="36">
        <v>45717</v>
      </c>
      <c r="H12" s="36">
        <v>45718</v>
      </c>
      <c r="I12" s="12"/>
    </row>
    <row r="13" spans="1:9" s="4" customFormat="1" ht="56.1" customHeight="1" x14ac:dyDescent="0.25">
      <c r="A13" s="14"/>
      <c r="B13" s="52" t="s">
        <v>24</v>
      </c>
      <c r="C13" s="48" t="s">
        <v>17</v>
      </c>
      <c r="D13" s="48" t="s">
        <v>17</v>
      </c>
      <c r="E13" s="15"/>
      <c r="F13" s="15"/>
      <c r="G13" s="15"/>
      <c r="H13" s="15"/>
      <c r="I13" s="14"/>
    </row>
    <row r="14" spans="1:9" s="2" customFormat="1" ht="24" customHeight="1" x14ac:dyDescent="0.25">
      <c r="A14" s="12"/>
      <c r="B14" s="35">
        <f t="array" ref="B14:C14">DaysAndWeeks+DATE(ปีปฏิทิน,2,1)-WEEKDAY(DATE(ปีปฏิทิน,2,1),(WeekStart="จันทร์")+1)+36</f>
        <v>45719</v>
      </c>
      <c r="C14" s="35">
        <v>45720</v>
      </c>
      <c r="D14" s="61" t="s">
        <v>0</v>
      </c>
      <c r="E14" s="61"/>
      <c r="F14" s="61"/>
      <c r="G14" s="61"/>
      <c r="H14" s="62"/>
      <c r="I14" s="12"/>
    </row>
    <row r="15" spans="1:9" s="4" customFormat="1" ht="56.1" customHeight="1" x14ac:dyDescent="0.25">
      <c r="A15" s="14"/>
      <c r="B15" s="17"/>
      <c r="C15" s="17"/>
      <c r="D15" s="63"/>
      <c r="E15" s="63"/>
      <c r="F15" s="63"/>
      <c r="G15" s="63"/>
      <c r="H15" s="64"/>
      <c r="I15" s="14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1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100-000001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100-000002000000}"/>
    <dataValidation allowBlank="1" showInputMessage="1" showErrorMessage="1" prompt="ปฏิทินเดือนกุมภาพันธ์" sqref="A1" xr:uid="{00000000-0002-0000-0100-000003000000}"/>
    <dataValidation allowBlank="1" showInputMessage="1" prompt="ใส่หมายเหตุประจำเดือนในเซลล์ด้านล่าง" sqref="D14:H14" xr:uid="{00000000-0002-0000-0100-000004000000}"/>
    <dataValidation allowBlank="1" showInputMessage="1" prompt="ใส่หมายเหตุประจำเดือนในเซลล์นี้" sqref="D15:H15" xr:uid="{00000000-0002-0000-01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1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1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I15"/>
  <sheetViews>
    <sheetView showGridLines="0" topLeftCell="A4" zoomScale="80" zoomScaleNormal="80" workbookViewId="0">
      <selection activeCell="G12" sqref="G12"/>
    </sheetView>
  </sheetViews>
  <sheetFormatPr defaultColWidth="24.5" defaultRowHeight="46.5" customHeight="1" x14ac:dyDescent="0.25"/>
  <cols>
    <col min="1" max="2" width="24.5" style="1"/>
    <col min="3" max="3" width="28" style="1" customWidth="1"/>
    <col min="4" max="4" width="29.625" style="1" customWidth="1"/>
    <col min="5" max="5" width="30.5" style="1" customWidth="1"/>
    <col min="6" max="16384" width="24.5" style="1"/>
  </cols>
  <sheetData>
    <row r="1" spans="1:9" ht="46.5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46.5" customHeight="1" x14ac:dyDescent="0.25">
      <c r="A2" s="5"/>
      <c r="B2" s="66" t="str">
        <f>"มีนาคม "&amp;ปีปฏิทิน</f>
        <v>มีนาคม 2025</v>
      </c>
      <c r="C2" s="66"/>
      <c r="D2" s="66"/>
      <c r="E2" s="6"/>
      <c r="F2" s="6"/>
      <c r="G2" s="6"/>
      <c r="H2" s="7"/>
      <c r="I2" s="5"/>
    </row>
    <row r="3" spans="1:9" s="3" customFormat="1" ht="46.5" customHeight="1" x14ac:dyDescent="0.25">
      <c r="A3" s="8"/>
      <c r="B3" s="18" t="str">
        <f>WeekStart</f>
        <v>จันทร์</v>
      </c>
      <c r="C3" s="19" t="str">
        <f t="shared" ref="C3:H3" si="0">TEXT(C4,"aaaa")</f>
        <v>อังคาร</v>
      </c>
      <c r="D3" s="19" t="str">
        <f t="shared" si="0"/>
        <v>พุธ</v>
      </c>
      <c r="E3" s="19" t="str">
        <f t="shared" si="0"/>
        <v>พฤหัสบดี</v>
      </c>
      <c r="F3" s="19" t="str">
        <f t="shared" si="0"/>
        <v>ศุกร์</v>
      </c>
      <c r="G3" s="19" t="str">
        <f t="shared" si="0"/>
        <v>เสาร์</v>
      </c>
      <c r="H3" s="20" t="str">
        <f t="shared" si="0"/>
        <v>อาทิตย์</v>
      </c>
      <c r="I3" s="8"/>
    </row>
    <row r="4" spans="1:9" s="2" customFormat="1" ht="46.5" customHeight="1" x14ac:dyDescent="0.25">
      <c r="A4" s="12"/>
      <c r="B4" s="43">
        <f t="array" ref="B4:H4">DaysAndWeeks+DATE(ปีปฏิทิน,3,1)-WEEKDAY(DATE(ปีปฏิทิน,3,1),(WeekStart="จันทร์")+1)+1</f>
        <v>45712</v>
      </c>
      <c r="C4" s="43">
        <v>45713</v>
      </c>
      <c r="D4" s="43">
        <v>45714</v>
      </c>
      <c r="E4" s="43">
        <v>45715</v>
      </c>
      <c r="F4" s="43">
        <v>45716</v>
      </c>
      <c r="G4" s="43">
        <v>45717</v>
      </c>
      <c r="H4" s="43">
        <v>45718</v>
      </c>
      <c r="I4" s="12"/>
    </row>
    <row r="5" spans="1:9" s="4" customFormat="1" ht="46.5" customHeight="1" x14ac:dyDescent="0.25">
      <c r="A5" s="14"/>
      <c r="B5" s="21"/>
      <c r="C5" s="21"/>
      <c r="D5" s="21"/>
      <c r="E5" s="21"/>
      <c r="F5" s="21"/>
      <c r="G5" s="21"/>
      <c r="H5" s="21"/>
      <c r="I5" s="14"/>
    </row>
    <row r="6" spans="1:9" s="2" customFormat="1" ht="27" customHeight="1" x14ac:dyDescent="0.25">
      <c r="A6" s="12"/>
      <c r="B6" s="44">
        <f t="array" ref="B6:H6">DaysAndWeeks+DATE(ปีปฏิทิน,3,1)-WEEKDAY(DATE(ปีปฏิทิน,3,1),(WeekStart="จันทร์")+1)+8</f>
        <v>45719</v>
      </c>
      <c r="C6" s="44">
        <v>45720</v>
      </c>
      <c r="D6" s="44">
        <v>45721</v>
      </c>
      <c r="E6" s="44">
        <v>45722</v>
      </c>
      <c r="F6" s="44">
        <v>45723</v>
      </c>
      <c r="G6" s="44">
        <v>45724</v>
      </c>
      <c r="H6" s="44">
        <v>45725</v>
      </c>
      <c r="I6" s="12"/>
    </row>
    <row r="7" spans="1:9" s="4" customFormat="1" ht="61.5" customHeight="1" x14ac:dyDescent="0.25">
      <c r="A7" s="14"/>
      <c r="B7" s="22"/>
      <c r="C7" s="22"/>
      <c r="D7" s="22"/>
      <c r="E7" s="49" t="s">
        <v>7</v>
      </c>
      <c r="F7" s="22"/>
      <c r="G7" s="22"/>
      <c r="H7" s="22"/>
      <c r="I7" s="14"/>
    </row>
    <row r="8" spans="1:9" s="2" customFormat="1" ht="46.5" customHeight="1" x14ac:dyDescent="0.25">
      <c r="A8" s="12"/>
      <c r="B8" s="45">
        <f t="array" ref="B8:H8">DaysAndWeeks+DATE(ปีปฏิทิน,3,1)-WEEKDAY(DATE(ปีปฏิทิน,3,1),(WeekStart="จันทร์")+1)+15</f>
        <v>45726</v>
      </c>
      <c r="C8" s="45">
        <v>45727</v>
      </c>
      <c r="D8" s="54">
        <v>45728</v>
      </c>
      <c r="E8" s="45">
        <v>45729</v>
      </c>
      <c r="F8" s="56">
        <v>45730</v>
      </c>
      <c r="G8" s="45">
        <v>45731</v>
      </c>
      <c r="H8" s="45">
        <v>45732</v>
      </c>
      <c r="I8" s="12"/>
    </row>
    <row r="9" spans="1:9" s="4" customFormat="1" ht="46.5" customHeight="1" x14ac:dyDescent="0.25">
      <c r="A9" s="14"/>
      <c r="B9" s="21"/>
      <c r="C9" s="21"/>
      <c r="D9" s="55" t="s">
        <v>25</v>
      </c>
      <c r="E9" s="21"/>
      <c r="F9" s="55" t="s">
        <v>26</v>
      </c>
      <c r="G9" s="21"/>
      <c r="H9" s="21"/>
      <c r="I9" s="14"/>
    </row>
    <row r="10" spans="1:9" s="2" customFormat="1" ht="46.5" customHeight="1" x14ac:dyDescent="0.25">
      <c r="A10" s="12"/>
      <c r="B10" s="44">
        <f t="array" ref="B10:H10">DaysAndWeeks+DATE(ปีปฏิทิน,3,1)-WEEKDAY(DATE(ปีปฏิทิน,3,1),(WeekStart="จันทร์")+1)+22</f>
        <v>45733</v>
      </c>
      <c r="C10" s="44">
        <v>45734</v>
      </c>
      <c r="D10" s="44">
        <v>45735</v>
      </c>
      <c r="E10" s="57">
        <v>45736</v>
      </c>
      <c r="F10" s="44">
        <v>45737</v>
      </c>
      <c r="G10" s="44">
        <v>45738</v>
      </c>
      <c r="H10" s="44">
        <v>45739</v>
      </c>
      <c r="I10" s="12"/>
    </row>
    <row r="11" spans="1:9" s="4" customFormat="1" ht="46.5" customHeight="1" x14ac:dyDescent="0.25">
      <c r="A11" s="14"/>
      <c r="B11" s="22"/>
      <c r="C11" s="22"/>
      <c r="D11" s="22"/>
      <c r="E11" s="58" t="s">
        <v>27</v>
      </c>
      <c r="F11" s="22"/>
      <c r="G11" s="22"/>
      <c r="H11" s="22"/>
      <c r="I11" s="14"/>
    </row>
    <row r="12" spans="1:9" s="2" customFormat="1" ht="46.5" customHeight="1" x14ac:dyDescent="0.25">
      <c r="A12" s="12"/>
      <c r="B12" s="45">
        <f t="array" ref="B12:H12">DaysAndWeeks+DATE(ปีปฏิทิน,3,1)-WEEKDAY(DATE(ปีปฏิทิน,3,1),(WeekStart="จันทร์")+1)+29</f>
        <v>45740</v>
      </c>
      <c r="C12" s="45">
        <v>45741</v>
      </c>
      <c r="D12" s="45">
        <v>45742</v>
      </c>
      <c r="E12" s="45">
        <v>45743</v>
      </c>
      <c r="F12" s="45">
        <v>45744</v>
      </c>
      <c r="G12" s="45">
        <v>45745</v>
      </c>
      <c r="H12" s="45">
        <v>45746</v>
      </c>
      <c r="I12" s="12"/>
    </row>
    <row r="13" spans="1:9" s="4" customFormat="1" ht="67.5" customHeight="1" x14ac:dyDescent="0.25">
      <c r="A13" s="14"/>
      <c r="B13" s="21"/>
      <c r="C13" s="50" t="s">
        <v>19</v>
      </c>
      <c r="D13" s="50" t="s">
        <v>19</v>
      </c>
      <c r="E13" s="21"/>
      <c r="F13" s="21"/>
      <c r="G13" s="21"/>
      <c r="H13" s="21"/>
      <c r="I13" s="14"/>
    </row>
    <row r="14" spans="1:9" s="2" customFormat="1" ht="46.5" customHeight="1" x14ac:dyDescent="0.25">
      <c r="A14" s="12"/>
      <c r="B14" s="44">
        <f t="array" ref="B14:C14">DaysAndWeeks+DATE(ปีปฏิทิน,3,1)-WEEKDAY(DATE(ปีปฏิทิน,3,1),(WeekStart="จันทร์")+1)+36</f>
        <v>45747</v>
      </c>
      <c r="C14" s="44">
        <v>45748</v>
      </c>
      <c r="D14" s="67" t="s">
        <v>5</v>
      </c>
      <c r="E14" s="67"/>
      <c r="F14" s="67"/>
      <c r="G14" s="67"/>
      <c r="H14" s="68"/>
      <c r="I14" s="12"/>
    </row>
    <row r="15" spans="1:9" s="4" customFormat="1" ht="46.5" customHeight="1" x14ac:dyDescent="0.25">
      <c r="A15" s="14"/>
      <c r="B15" s="22"/>
      <c r="C15" s="22"/>
      <c r="D15" s="69"/>
      <c r="E15" s="69"/>
      <c r="F15" s="69"/>
      <c r="G15" s="69"/>
      <c r="H15" s="70"/>
      <c r="I15" s="14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ปฏิทินเดือนมีนาคม" sqref="A1" xr:uid="{00000000-0002-0000-02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200-000001000000}"/>
    <dataValidation allowBlank="1" showInputMessage="1" showErrorMessage="1" prompt="วันทำงานที่กำหนดไว้โดยอัตโนมัติ" sqref="C3:H3" xr:uid="{00000000-0002-0000-02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2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200-000004000000}"/>
    <dataValidation allowBlank="1" showInputMessage="1" prompt="ใส่หมายเหตุประจำเดือนในเซลล์นี้" sqref="D15:H15" xr:uid="{00000000-0002-0000-0200-000005000000}"/>
    <dataValidation allowBlank="1" showInputMessage="1" prompt="ใส่หมายเหตุประจำเดือนในเซลล์ด้านล่าง" sqref="D14:H14" xr:uid="{00000000-0002-0000-02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2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topLeftCell="A2" workbookViewId="0">
      <selection activeCell="E7" sqref="E7"/>
    </sheetView>
  </sheetViews>
  <sheetFormatPr defaultColWidth="27.625" defaultRowHeight="16.5" x14ac:dyDescent="0.25"/>
  <cols>
    <col min="1" max="1" width="4.625" style="1" customWidth="1"/>
    <col min="2" max="16384" width="27.62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66" t="str">
        <f>"เมษายน "&amp;ปีปฏิทิน</f>
        <v>เมษายน 2025</v>
      </c>
      <c r="C2" s="66"/>
      <c r="D2" s="66"/>
      <c r="E2" s="6"/>
      <c r="F2" s="6"/>
      <c r="G2" s="6"/>
      <c r="H2" s="7"/>
      <c r="I2" s="5"/>
    </row>
    <row r="3" spans="1:9" s="3" customFormat="1" ht="24" customHeight="1" x14ac:dyDescent="0.25">
      <c r="A3" s="8"/>
      <c r="B3" s="18" t="str">
        <f>WeekStart</f>
        <v>จันทร์</v>
      </c>
      <c r="C3" s="19" t="str">
        <f t="shared" ref="C3:H3" si="0">TEXT(C4,"aaaa")</f>
        <v>อังคาร</v>
      </c>
      <c r="D3" s="19" t="str">
        <f t="shared" si="0"/>
        <v>พุธ</v>
      </c>
      <c r="E3" s="19" t="str">
        <f t="shared" si="0"/>
        <v>พฤหัสบดี</v>
      </c>
      <c r="F3" s="19" t="str">
        <f t="shared" si="0"/>
        <v>ศุกร์</v>
      </c>
      <c r="G3" s="19" t="str">
        <f t="shared" si="0"/>
        <v>เสาร์</v>
      </c>
      <c r="H3" s="20" t="str">
        <f t="shared" si="0"/>
        <v>อาทิตย์</v>
      </c>
      <c r="I3" s="8"/>
    </row>
    <row r="4" spans="1:9" s="2" customFormat="1" ht="24" customHeight="1" x14ac:dyDescent="0.25">
      <c r="A4" s="12"/>
      <c r="B4" s="43">
        <f t="array" ref="B4:H4">DaysAndWeeks+DATE(ปีปฏิทิน,4,1)-WEEKDAY(DATE(ปีปฏิทิน,4,1),(WeekStart="จันทร์")+1)+1</f>
        <v>45747</v>
      </c>
      <c r="C4" s="43">
        <v>45748</v>
      </c>
      <c r="D4" s="43">
        <v>45749</v>
      </c>
      <c r="E4" s="43">
        <v>45750</v>
      </c>
      <c r="F4" s="43">
        <v>45751</v>
      </c>
      <c r="G4" s="43">
        <v>45752</v>
      </c>
      <c r="H4" s="43">
        <v>45753</v>
      </c>
      <c r="I4" s="12"/>
    </row>
    <row r="5" spans="1:9" s="4" customFormat="1" ht="56.1" customHeight="1" x14ac:dyDescent="0.25">
      <c r="A5" s="14"/>
      <c r="B5" s="21"/>
      <c r="C5" s="21"/>
      <c r="D5" s="21"/>
      <c r="E5" s="4" t="s">
        <v>22</v>
      </c>
      <c r="F5" s="21"/>
      <c r="G5" s="21"/>
      <c r="H5" s="21"/>
      <c r="I5" s="14"/>
    </row>
    <row r="6" spans="1:9" s="2" customFormat="1" ht="24" customHeight="1" x14ac:dyDescent="0.25">
      <c r="A6" s="12"/>
      <c r="B6" s="44">
        <f t="array" ref="B6:H6">DaysAndWeeks+DATE(ปีปฏิทิน,4,1)-WEEKDAY(DATE(ปีปฏิทิน,4,1),(WeekStart="จันทร์")+1)+8</f>
        <v>45754</v>
      </c>
      <c r="C6" s="44">
        <v>45755</v>
      </c>
      <c r="D6" s="44">
        <v>45756</v>
      </c>
      <c r="E6" s="44">
        <v>45757</v>
      </c>
      <c r="F6" s="44">
        <v>45758</v>
      </c>
      <c r="G6" s="44">
        <v>45759</v>
      </c>
      <c r="H6" s="44">
        <v>45760</v>
      </c>
      <c r="I6" s="12"/>
    </row>
    <row r="7" spans="1:9" s="4" customFormat="1" ht="56.1" customHeight="1" x14ac:dyDescent="0.25">
      <c r="A7" s="14"/>
      <c r="B7" s="22"/>
      <c r="C7" s="22"/>
      <c r="D7" s="22"/>
      <c r="E7" s="22"/>
      <c r="F7" s="22"/>
      <c r="G7" s="22"/>
      <c r="H7" s="22"/>
      <c r="I7" s="14"/>
    </row>
    <row r="8" spans="1:9" s="2" customFormat="1" ht="24" customHeight="1" x14ac:dyDescent="0.25">
      <c r="A8" s="12"/>
      <c r="B8" s="45">
        <f t="array" ref="B8:H8">DaysAndWeeks+DATE(ปีปฏิทิน,4,1)-WEEKDAY(DATE(ปีปฏิทิน,4,1),(WeekStart="จันทร์")+1)+15</f>
        <v>45761</v>
      </c>
      <c r="C8" s="45">
        <v>45762</v>
      </c>
      <c r="D8" s="45">
        <v>45763</v>
      </c>
      <c r="E8" s="45">
        <v>45764</v>
      </c>
      <c r="F8" s="45">
        <v>45765</v>
      </c>
      <c r="G8" s="45">
        <v>45766</v>
      </c>
      <c r="H8" s="45">
        <v>45767</v>
      </c>
      <c r="I8" s="12"/>
    </row>
    <row r="9" spans="1:9" s="4" customFormat="1" ht="56.1" customHeight="1" x14ac:dyDescent="0.25">
      <c r="A9" s="14"/>
      <c r="B9" s="21"/>
      <c r="C9" s="21"/>
      <c r="D9" s="21"/>
      <c r="E9" s="21"/>
      <c r="F9" s="21"/>
      <c r="G9" s="21"/>
      <c r="H9" s="21"/>
      <c r="I9" s="14"/>
    </row>
    <row r="10" spans="1:9" s="2" customFormat="1" ht="24" customHeight="1" x14ac:dyDescent="0.25">
      <c r="A10" s="12"/>
      <c r="B10" s="44">
        <f t="array" ref="B10:H10">DaysAndWeeks+DATE(ปีปฏิทิน,4,1)-WEEKDAY(DATE(ปีปฏิทิน,4,1),(WeekStart="จันทร์")+1)+22</f>
        <v>45768</v>
      </c>
      <c r="C10" s="44">
        <v>45769</v>
      </c>
      <c r="D10" s="44">
        <v>45770</v>
      </c>
      <c r="E10" s="44">
        <v>45771</v>
      </c>
      <c r="F10" s="44">
        <v>45772</v>
      </c>
      <c r="G10" s="44">
        <v>45773</v>
      </c>
      <c r="H10" s="44">
        <v>45774</v>
      </c>
      <c r="I10" s="12"/>
    </row>
    <row r="11" spans="1:9" s="4" customFormat="1" ht="56.1" customHeight="1" x14ac:dyDescent="0.25">
      <c r="A11" s="14"/>
      <c r="B11" s="22"/>
      <c r="C11" s="22"/>
      <c r="D11" s="22"/>
      <c r="E11" s="22"/>
      <c r="F11" s="22"/>
      <c r="G11" s="22"/>
      <c r="H11" s="22"/>
      <c r="I11" s="14"/>
    </row>
    <row r="12" spans="1:9" s="2" customFormat="1" ht="24" customHeight="1" x14ac:dyDescent="0.25">
      <c r="A12" s="12"/>
      <c r="B12" s="45">
        <f t="array" ref="B12:H12">DaysAndWeeks+DATE(ปีปฏิทิน,4,1)-WEEKDAY(DATE(ปีปฏิทิน,4,1),(WeekStart="จันทร์")+1)+29</f>
        <v>45775</v>
      </c>
      <c r="C12" s="45">
        <v>45776</v>
      </c>
      <c r="D12" s="45">
        <v>45777</v>
      </c>
      <c r="E12" s="45">
        <v>45778</v>
      </c>
      <c r="F12" s="45">
        <v>45779</v>
      </c>
      <c r="G12" s="45">
        <v>45780</v>
      </c>
      <c r="H12" s="45">
        <v>45781</v>
      </c>
      <c r="I12" s="12"/>
    </row>
    <row r="13" spans="1:9" s="4" customFormat="1" ht="56.1" customHeight="1" x14ac:dyDescent="0.25">
      <c r="A13" s="14"/>
      <c r="B13" s="21"/>
      <c r="C13" s="21"/>
      <c r="D13" s="21"/>
      <c r="E13" s="21"/>
      <c r="F13" s="21"/>
      <c r="G13" s="21"/>
      <c r="H13" s="21"/>
      <c r="I13" s="14"/>
    </row>
    <row r="14" spans="1:9" s="2" customFormat="1" ht="24" customHeight="1" x14ac:dyDescent="0.25">
      <c r="A14" s="12"/>
      <c r="B14" s="44">
        <f t="array" ref="B14:C14">DaysAndWeeks+DATE(ปีปฏิทิน,4,1)-WEEKDAY(DATE(ปีปฏิทิน,4,1),(WeekStart="จันทร์")+1)+36</f>
        <v>45782</v>
      </c>
      <c r="C14" s="44">
        <v>45783</v>
      </c>
      <c r="D14" s="67" t="s">
        <v>5</v>
      </c>
      <c r="E14" s="67"/>
      <c r="F14" s="67"/>
      <c r="G14" s="67"/>
      <c r="H14" s="68"/>
      <c r="I14" s="12"/>
    </row>
    <row r="15" spans="1:9" s="4" customFormat="1" ht="56.1" customHeight="1" x14ac:dyDescent="0.25">
      <c r="A15" s="14"/>
      <c r="B15" s="22"/>
      <c r="C15" s="22"/>
      <c r="D15" s="69"/>
      <c r="E15" s="69"/>
      <c r="F15" s="69"/>
      <c r="G15" s="69"/>
      <c r="H15" s="70"/>
      <c r="I15" s="14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3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300-000001000000}"/>
    <dataValidation allowBlank="1" showInputMessage="1" showErrorMessage="1" prompt="ปฏิทินเดือนเมษายน" sqref="A1" xr:uid="{00000000-0002-0000-03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300-000003000000}"/>
    <dataValidation allowBlank="1" showInputMessage="1" prompt="ใส่หมายเหตุประจำเดือนในเซลล์ด้านล่าง" sqref="D14:H14" xr:uid="{00000000-0002-0000-0300-000004000000}"/>
    <dataValidation allowBlank="1" showInputMessage="1" prompt="ใส่หมายเหตุประจำเดือนในเซลล์นี้" sqref="D15:H15" xr:uid="{00000000-0002-0000-03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3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3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4" tint="-0.249977111117893"/>
    <pageSetUpPr fitToPage="1"/>
  </sheetPr>
  <dimension ref="A1:I15"/>
  <sheetViews>
    <sheetView showGridLines="0" topLeftCell="A6" workbookViewId="0">
      <selection activeCell="E7" sqref="E7"/>
    </sheetView>
  </sheetViews>
  <sheetFormatPr defaultColWidth="26.875" defaultRowHeight="16.5" x14ac:dyDescent="0.25"/>
  <cols>
    <col min="1" max="1" width="5.375" style="1" customWidth="1"/>
    <col min="2" max="4" width="26.875" style="1"/>
    <col min="5" max="5" width="42.75" style="1" customWidth="1"/>
    <col min="6" max="6" width="36.375" style="1" customWidth="1"/>
    <col min="7" max="16384" width="26.87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66" t="str">
        <f>"พฤษภาคม "&amp;ปีปฏิทิน</f>
        <v>พฤษภาคม 2025</v>
      </c>
      <c r="C2" s="66"/>
      <c r="D2" s="66"/>
      <c r="E2" s="6"/>
      <c r="F2" s="6"/>
      <c r="G2" s="6"/>
      <c r="H2" s="7"/>
      <c r="I2" s="5"/>
    </row>
    <row r="3" spans="1:9" s="3" customFormat="1" ht="24" customHeight="1" x14ac:dyDescent="0.25">
      <c r="A3" s="8"/>
      <c r="B3" s="18" t="str">
        <f>WeekStart</f>
        <v>จันทร์</v>
      </c>
      <c r="C3" s="19" t="str">
        <f t="shared" ref="C3:H3" si="0">TEXT(C4,"aaaa")</f>
        <v>อังคาร</v>
      </c>
      <c r="D3" s="19" t="str">
        <f t="shared" si="0"/>
        <v>พุธ</v>
      </c>
      <c r="E3" s="19" t="str">
        <f t="shared" si="0"/>
        <v>พฤหัสบดี</v>
      </c>
      <c r="F3" s="19" t="str">
        <f t="shared" si="0"/>
        <v>ศุกร์</v>
      </c>
      <c r="G3" s="19" t="str">
        <f t="shared" si="0"/>
        <v>เสาร์</v>
      </c>
      <c r="H3" s="20" t="str">
        <f t="shared" si="0"/>
        <v>อาทิตย์</v>
      </c>
      <c r="I3" s="8"/>
    </row>
    <row r="4" spans="1:9" s="2" customFormat="1" ht="24" customHeight="1" x14ac:dyDescent="0.25">
      <c r="A4" s="12"/>
      <c r="B4" s="43">
        <f t="array" ref="B4:H4">DaysAndWeeks+DATE(ปีปฏิทิน,5,1)-WEEKDAY(DATE(ปีปฏิทิน,5,1),(WeekStart="จันทร์")+1)+1</f>
        <v>45775</v>
      </c>
      <c r="C4" s="43">
        <v>45776</v>
      </c>
      <c r="D4" s="43">
        <v>45777</v>
      </c>
      <c r="E4" s="43">
        <v>45778</v>
      </c>
      <c r="F4" s="43">
        <v>45779</v>
      </c>
      <c r="G4" s="43">
        <v>45780</v>
      </c>
      <c r="H4" s="43">
        <v>45781</v>
      </c>
      <c r="I4" s="12"/>
    </row>
    <row r="5" spans="1:9" s="4" customFormat="1" ht="78" customHeight="1" x14ac:dyDescent="0.25">
      <c r="A5" s="14"/>
      <c r="B5" s="21"/>
      <c r="C5" s="21"/>
      <c r="F5" s="21"/>
      <c r="G5" s="21"/>
      <c r="H5" s="21"/>
      <c r="I5" s="14"/>
    </row>
    <row r="6" spans="1:9" s="2" customFormat="1" ht="24" customHeight="1" x14ac:dyDescent="0.25">
      <c r="A6" s="12"/>
      <c r="B6" s="44">
        <f t="array" ref="B6:H6">DaysAndWeeks+DATE(ปีปฏิทิน,5,1)-WEEKDAY(DATE(ปีปฏิทิน,5,1),(WeekStart="จันทร์")+1)+8</f>
        <v>45782</v>
      </c>
      <c r="C6" s="44">
        <v>45783</v>
      </c>
      <c r="D6" s="44">
        <v>45784</v>
      </c>
      <c r="E6" s="44">
        <v>45785</v>
      </c>
      <c r="F6" s="44">
        <v>45786</v>
      </c>
      <c r="G6" s="44">
        <v>45787</v>
      </c>
      <c r="H6" s="44">
        <v>45788</v>
      </c>
      <c r="I6" s="12"/>
    </row>
    <row r="7" spans="1:9" s="4" customFormat="1" ht="73.5" customHeight="1" x14ac:dyDescent="0.25">
      <c r="A7" s="14"/>
      <c r="B7" s="22"/>
      <c r="C7" s="22"/>
      <c r="E7" s="22" t="s">
        <v>23</v>
      </c>
      <c r="F7" s="22"/>
      <c r="G7" s="22"/>
      <c r="H7" s="22"/>
      <c r="I7" s="14"/>
    </row>
    <row r="8" spans="1:9" s="2" customFormat="1" ht="24" customHeight="1" x14ac:dyDescent="0.25">
      <c r="A8" s="12"/>
      <c r="B8" s="45">
        <f t="array" ref="B8:H8">DaysAndWeeks+DATE(ปีปฏิทิน,5,1)-WEEKDAY(DATE(ปีปฏิทิน,5,1),(WeekStart="จันทร์")+1)+15</f>
        <v>45789</v>
      </c>
      <c r="C8" s="45">
        <v>45790</v>
      </c>
      <c r="D8" s="45">
        <v>45791</v>
      </c>
      <c r="E8" s="45">
        <v>45792</v>
      </c>
      <c r="F8" s="45">
        <v>45793</v>
      </c>
      <c r="G8" s="45">
        <v>45794</v>
      </c>
      <c r="H8" s="45">
        <v>45795</v>
      </c>
      <c r="I8" s="12"/>
    </row>
    <row r="9" spans="1:9" s="4" customFormat="1" ht="56.1" customHeight="1" x14ac:dyDescent="0.25">
      <c r="A9" s="14"/>
      <c r="B9" s="21"/>
      <c r="C9" s="21"/>
      <c r="D9" s="21"/>
      <c r="E9" s="21"/>
      <c r="F9" s="21"/>
      <c r="G9" s="21"/>
      <c r="H9" s="21"/>
      <c r="I9" s="14"/>
    </row>
    <row r="10" spans="1:9" s="2" customFormat="1" ht="24" customHeight="1" x14ac:dyDescent="0.25">
      <c r="A10" s="12"/>
      <c r="B10" s="44">
        <f t="array" ref="B10:H10">DaysAndWeeks+DATE(ปีปฏิทิน,5,1)-WEEKDAY(DATE(ปีปฏิทิน,5,1),(WeekStart="จันทร์")+1)+22</f>
        <v>45796</v>
      </c>
      <c r="C10" s="44">
        <v>45797</v>
      </c>
      <c r="D10" s="44">
        <v>45798</v>
      </c>
      <c r="E10" s="44">
        <v>45799</v>
      </c>
      <c r="F10" s="44">
        <v>45800</v>
      </c>
      <c r="G10" s="44">
        <v>45801</v>
      </c>
      <c r="H10" s="44">
        <v>45802</v>
      </c>
      <c r="I10" s="12"/>
    </row>
    <row r="11" spans="1:9" s="4" customFormat="1" ht="56.1" customHeight="1" x14ac:dyDescent="0.25">
      <c r="A11" s="14"/>
      <c r="B11" s="22"/>
      <c r="C11" s="22"/>
      <c r="D11" s="22"/>
      <c r="E11" s="50" t="s">
        <v>20</v>
      </c>
      <c r="F11" s="50" t="s">
        <v>20</v>
      </c>
      <c r="G11" s="22"/>
      <c r="H11" s="22"/>
      <c r="I11" s="14"/>
    </row>
    <row r="12" spans="1:9" s="2" customFormat="1" ht="24" customHeight="1" x14ac:dyDescent="0.25">
      <c r="A12" s="12"/>
      <c r="B12" s="45">
        <f t="array" ref="B12:H12">DaysAndWeeks+DATE(ปีปฏิทิน,5,1)-WEEKDAY(DATE(ปีปฏิทิน,5,1),(WeekStart="จันทร์")+1)+29</f>
        <v>45803</v>
      </c>
      <c r="C12" s="45">
        <v>45804</v>
      </c>
      <c r="D12" s="45">
        <v>45805</v>
      </c>
      <c r="E12" s="45">
        <v>45806</v>
      </c>
      <c r="F12" s="45">
        <v>45807</v>
      </c>
      <c r="G12" s="45">
        <v>45808</v>
      </c>
      <c r="H12" s="45">
        <v>45809</v>
      </c>
      <c r="I12" s="12"/>
    </row>
    <row r="13" spans="1:9" s="4" customFormat="1" ht="56.1" customHeight="1" x14ac:dyDescent="0.25">
      <c r="A13" s="14"/>
      <c r="B13" s="21"/>
      <c r="C13" s="21"/>
      <c r="D13" s="21"/>
      <c r="E13" s="21"/>
      <c r="F13" s="21"/>
      <c r="G13" s="21"/>
      <c r="H13" s="21"/>
      <c r="I13" s="14"/>
    </row>
    <row r="14" spans="1:9" s="2" customFormat="1" ht="24" customHeight="1" x14ac:dyDescent="0.25">
      <c r="A14" s="12"/>
      <c r="B14" s="44">
        <f t="array" ref="B14:C14">DaysAndWeeks+DATE(ปีปฏิทิน,5,1)-WEEKDAY(DATE(ปีปฏิทิน,5,1),(WeekStart="จันทร์")+1)+36</f>
        <v>45810</v>
      </c>
      <c r="C14" s="44">
        <v>45811</v>
      </c>
      <c r="D14" s="67" t="s">
        <v>5</v>
      </c>
      <c r="E14" s="67"/>
      <c r="F14" s="67"/>
      <c r="G14" s="67"/>
      <c r="H14" s="68"/>
      <c r="I14" s="12"/>
    </row>
    <row r="15" spans="1:9" s="4" customFormat="1" ht="56.1" customHeight="1" x14ac:dyDescent="0.25">
      <c r="A15" s="14"/>
      <c r="B15" s="22"/>
      <c r="C15" s="22"/>
      <c r="D15" s="69"/>
      <c r="E15" s="69"/>
      <c r="F15" s="69"/>
      <c r="G15" s="69"/>
      <c r="H15" s="70"/>
      <c r="I15" s="14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4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400-000001000000}"/>
    <dataValidation allowBlank="1" showInputMessage="1" showErrorMessage="1" prompt="ปฏิทินเดือนพฤษภาคม" sqref="A1" xr:uid="{00000000-0002-0000-04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4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400-000004000000}"/>
    <dataValidation allowBlank="1" showInputMessage="1" prompt="ใส่หมายเหตุประจำเดือนในเซลล์นี้" sqref="D15:H15" xr:uid="{00000000-0002-0000-0400-000005000000}"/>
    <dataValidation allowBlank="1" showInputMessage="1" prompt="ใส่หมายเหตุประจำเดือนในเซลล์ด้านล่าง" sqref="D14:H14" xr:uid="{00000000-0002-0000-04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4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topLeftCell="A2" zoomScaleNormal="100" workbookViewId="0">
      <selection activeCell="E7" sqref="E7"/>
    </sheetView>
  </sheetViews>
  <sheetFormatPr defaultColWidth="23.75" defaultRowHeight="16.5" x14ac:dyDescent="0.25"/>
  <cols>
    <col min="1" max="1" width="4.875" style="1" customWidth="1"/>
    <col min="2" max="3" width="23.75" style="1"/>
    <col min="4" max="4" width="41" style="1" customWidth="1"/>
    <col min="5" max="5" width="34.875" style="1" customWidth="1"/>
    <col min="6" max="16384" width="23.7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71" t="str">
        <f>"มิถุนายน "&amp;ปีปฏิทิน</f>
        <v>มิถุนายน 2025</v>
      </c>
      <c r="C2" s="71"/>
      <c r="D2" s="71"/>
      <c r="E2" s="6"/>
      <c r="F2" s="6"/>
      <c r="G2" s="6"/>
      <c r="H2" s="7"/>
      <c r="I2" s="5"/>
    </row>
    <row r="3" spans="1:9" s="3" customFormat="1" ht="24" customHeight="1" x14ac:dyDescent="0.25">
      <c r="A3" s="8"/>
      <c r="B3" s="23" t="str">
        <f>WeekStart</f>
        <v>จันทร์</v>
      </c>
      <c r="C3" s="24" t="str">
        <f t="shared" ref="C3:H3" si="0">TEXT(C4,"aaaa")</f>
        <v>อังคาร</v>
      </c>
      <c r="D3" s="24" t="str">
        <f t="shared" si="0"/>
        <v>พุธ</v>
      </c>
      <c r="E3" s="24" t="str">
        <f t="shared" si="0"/>
        <v>พฤหัสบดี</v>
      </c>
      <c r="F3" s="24" t="str">
        <f t="shared" si="0"/>
        <v>ศุกร์</v>
      </c>
      <c r="G3" s="24" t="str">
        <f t="shared" si="0"/>
        <v>เสาร์</v>
      </c>
      <c r="H3" s="25" t="str">
        <f t="shared" si="0"/>
        <v>อาทิตย์</v>
      </c>
      <c r="I3" s="8"/>
    </row>
    <row r="4" spans="1:9" s="2" customFormat="1" ht="24" customHeight="1" x14ac:dyDescent="0.25">
      <c r="A4" s="12"/>
      <c r="B4" s="40">
        <f t="array" ref="B4:H4">DaysAndWeeks+DATE(ปีปฏิทิน,6,1)-WEEKDAY(DATE(ปีปฏิทิน,6,1),(WeekStart="จันทร์")+1)+1</f>
        <v>45803</v>
      </c>
      <c r="C4" s="40">
        <v>45804</v>
      </c>
      <c r="D4" s="40">
        <v>45805</v>
      </c>
      <c r="E4" s="40">
        <v>45806</v>
      </c>
      <c r="F4" s="40">
        <v>45807</v>
      </c>
      <c r="G4" s="40">
        <v>45808</v>
      </c>
      <c r="H4" s="40">
        <v>45809</v>
      </c>
      <c r="I4" s="12"/>
    </row>
    <row r="5" spans="1:9" s="4" customFormat="1" ht="56.1" customHeight="1" x14ac:dyDescent="0.25">
      <c r="A5" s="14"/>
      <c r="B5" s="26"/>
      <c r="C5" s="26"/>
      <c r="D5" s="26"/>
      <c r="E5" s="26"/>
      <c r="F5" s="26"/>
      <c r="G5" s="26"/>
      <c r="H5" s="26"/>
      <c r="I5" s="14"/>
    </row>
    <row r="6" spans="1:9" s="2" customFormat="1" ht="24" customHeight="1" x14ac:dyDescent="0.25">
      <c r="A6" s="12"/>
      <c r="B6" s="41">
        <f t="array" ref="B6:H6">DaysAndWeeks+DATE(ปีปฏิทิน,6,1)-WEEKDAY(DATE(ปีปฏิทิน,6,1),(WeekStart="จันทร์")+1)+8</f>
        <v>45810</v>
      </c>
      <c r="C6" s="41">
        <v>45811</v>
      </c>
      <c r="D6" s="41">
        <v>45812</v>
      </c>
      <c r="E6" s="41">
        <v>45813</v>
      </c>
      <c r="F6" s="41">
        <v>45814</v>
      </c>
      <c r="G6" s="41">
        <v>45815</v>
      </c>
      <c r="H6" s="41">
        <v>45816</v>
      </c>
      <c r="I6" s="12"/>
    </row>
    <row r="7" spans="1:9" s="4" customFormat="1" ht="80.25" customHeight="1" x14ac:dyDescent="0.25">
      <c r="A7" s="14"/>
      <c r="B7" s="27"/>
      <c r="C7" s="27"/>
      <c r="D7" s="22"/>
      <c r="E7" s="22" t="s">
        <v>8</v>
      </c>
      <c r="F7" s="27"/>
      <c r="G7" s="27"/>
      <c r="H7" s="27"/>
      <c r="I7" s="14"/>
    </row>
    <row r="8" spans="1:9" s="2" customFormat="1" ht="24" customHeight="1" x14ac:dyDescent="0.25">
      <c r="A8" s="12"/>
      <c r="B8" s="42">
        <f t="array" ref="B8:H8">DaysAndWeeks+DATE(ปีปฏิทิน,6,1)-WEEKDAY(DATE(ปีปฏิทิน,6,1),(WeekStart="จันทร์")+1)+15</f>
        <v>45817</v>
      </c>
      <c r="C8" s="42">
        <v>45818</v>
      </c>
      <c r="D8" s="42">
        <v>45819</v>
      </c>
      <c r="E8" s="42">
        <v>45820</v>
      </c>
      <c r="F8" s="42">
        <v>45821</v>
      </c>
      <c r="G8" s="42">
        <v>45822</v>
      </c>
      <c r="H8" s="42">
        <v>45823</v>
      </c>
      <c r="I8" s="12"/>
    </row>
    <row r="9" spans="1:9" s="4" customFormat="1" ht="56.1" customHeight="1" x14ac:dyDescent="0.25">
      <c r="A9" s="14"/>
      <c r="B9" s="26"/>
      <c r="C9" s="26"/>
      <c r="D9" s="22"/>
      <c r="F9" s="26"/>
      <c r="G9" s="26"/>
      <c r="H9" s="26"/>
      <c r="I9" s="14"/>
    </row>
    <row r="10" spans="1:9" s="2" customFormat="1" ht="24" customHeight="1" x14ac:dyDescent="0.25">
      <c r="A10" s="12"/>
      <c r="B10" s="41">
        <f t="array" ref="B10:H10">DaysAndWeeks+DATE(ปีปฏิทิน,6,1)-WEEKDAY(DATE(ปีปฏิทิน,6,1),(WeekStart="จันทร์")+1)+22</f>
        <v>45824</v>
      </c>
      <c r="C10" s="41">
        <v>45825</v>
      </c>
      <c r="D10" s="41">
        <v>45826</v>
      </c>
      <c r="E10" s="41">
        <v>45827</v>
      </c>
      <c r="F10" s="41">
        <v>45828</v>
      </c>
      <c r="G10" s="41">
        <v>45829</v>
      </c>
      <c r="H10" s="41">
        <v>45830</v>
      </c>
      <c r="I10" s="12"/>
    </row>
    <row r="11" spans="1:9" s="4" customFormat="1" ht="56.1" customHeight="1" x14ac:dyDescent="0.25">
      <c r="A11" s="14"/>
      <c r="B11" s="27"/>
      <c r="C11" s="27"/>
      <c r="D11" s="27"/>
      <c r="E11" s="27"/>
      <c r="F11" s="27"/>
      <c r="G11" s="27"/>
      <c r="H11" s="27"/>
      <c r="I11" s="14"/>
    </row>
    <row r="12" spans="1:9" s="2" customFormat="1" ht="24" customHeight="1" x14ac:dyDescent="0.25">
      <c r="A12" s="12"/>
      <c r="B12" s="42">
        <f t="array" ref="B12:H12">DaysAndWeeks+DATE(ปีปฏิทิน,6,1)-WEEKDAY(DATE(ปีปฏิทิน,6,1),(WeekStart="จันทร์")+1)+29</f>
        <v>45831</v>
      </c>
      <c r="C12" s="42">
        <v>45832</v>
      </c>
      <c r="D12" s="42">
        <v>45833</v>
      </c>
      <c r="E12" s="42">
        <v>45834</v>
      </c>
      <c r="F12" s="42">
        <v>45835</v>
      </c>
      <c r="G12" s="42">
        <v>45836</v>
      </c>
      <c r="H12" s="42">
        <v>45837</v>
      </c>
      <c r="I12" s="12"/>
    </row>
    <row r="13" spans="1:9" s="4" customFormat="1" ht="56.1" customHeight="1" x14ac:dyDescent="0.25">
      <c r="A13" s="14"/>
      <c r="B13" s="26"/>
      <c r="C13" s="26"/>
      <c r="D13" s="26"/>
      <c r="E13" s="26"/>
      <c r="F13" s="26"/>
      <c r="G13" s="26"/>
      <c r="H13" s="26"/>
      <c r="I13" s="14"/>
    </row>
    <row r="14" spans="1:9" s="2" customFormat="1" ht="24" customHeight="1" x14ac:dyDescent="0.25">
      <c r="A14" s="12"/>
      <c r="B14" s="41">
        <f t="array" ref="B14:C14">DaysAndWeeks+DATE(ปีปฏิทิน,6,1)-WEEKDAY(DATE(ปีปฏิทิน,6,1),(WeekStart="จันทร์")+1)+36</f>
        <v>45838</v>
      </c>
      <c r="C14" s="41">
        <v>45839</v>
      </c>
      <c r="D14" s="72" t="s">
        <v>5</v>
      </c>
      <c r="E14" s="72"/>
      <c r="F14" s="72"/>
      <c r="G14" s="72"/>
      <c r="H14" s="73"/>
      <c r="I14" s="12"/>
    </row>
    <row r="15" spans="1:9" s="4" customFormat="1" ht="56.1" customHeight="1" x14ac:dyDescent="0.25">
      <c r="A15" s="14"/>
      <c r="B15" s="27"/>
      <c r="C15" s="27"/>
      <c r="D15" s="74"/>
      <c r="E15" s="74"/>
      <c r="F15" s="74"/>
      <c r="G15" s="74"/>
      <c r="H15" s="75"/>
      <c r="I15" s="14"/>
    </row>
  </sheetData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500-000000000000}"/>
    <dataValidation allowBlank="1" showInputMessage="1" showErrorMessage="1" prompt="ปฏิทินเดือนมิถุนายน" sqref="A1" xr:uid="{00000000-0002-0000-05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5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500-000003000000}"/>
    <dataValidation allowBlank="1" showInputMessage="1" prompt="ใส่หมายเหตุประจำเดือนในเซลล์ด้านล่าง" sqref="D14:H14" xr:uid="{00000000-0002-0000-0500-000004000000}"/>
    <dataValidation allowBlank="1" showInputMessage="1" prompt="ใส่หมายเหตุประจำเดือนในเซลล์นี้" sqref="D15:H15" xr:uid="{00000000-0002-0000-05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5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5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topLeftCell="A2" zoomScaleNormal="100" workbookViewId="0">
      <selection activeCell="E5" sqref="E5"/>
    </sheetView>
  </sheetViews>
  <sheetFormatPr defaultColWidth="8.75" defaultRowHeight="16.5" x14ac:dyDescent="0.25"/>
  <cols>
    <col min="1" max="1" width="1.625" style="1" customWidth="1"/>
    <col min="2" max="4" width="16.625" style="1" customWidth="1"/>
    <col min="5" max="5" width="29.625" style="1" customWidth="1"/>
    <col min="6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71" t="str">
        <f>"กรกฎาคม "&amp;ปีปฏิทิน</f>
        <v>กรกฎาคม 2025</v>
      </c>
      <c r="C2" s="71"/>
      <c r="D2" s="71"/>
      <c r="E2" s="6"/>
      <c r="F2" s="6"/>
      <c r="G2" s="6"/>
      <c r="H2" s="7"/>
      <c r="I2" s="5"/>
    </row>
    <row r="3" spans="1:9" s="3" customFormat="1" ht="24" customHeight="1" x14ac:dyDescent="0.25">
      <c r="A3" s="8"/>
      <c r="B3" s="23" t="str">
        <f>WeekStart</f>
        <v>จันทร์</v>
      </c>
      <c r="C3" s="24" t="str">
        <f t="shared" ref="C3:H3" si="0">TEXT(C4,"aaaa")</f>
        <v>อังคาร</v>
      </c>
      <c r="D3" s="24" t="str">
        <f t="shared" si="0"/>
        <v>พุธ</v>
      </c>
      <c r="E3" s="24" t="str">
        <f t="shared" si="0"/>
        <v>พฤหัสบดี</v>
      </c>
      <c r="F3" s="24" t="str">
        <f t="shared" si="0"/>
        <v>ศุกร์</v>
      </c>
      <c r="G3" s="24" t="str">
        <f t="shared" si="0"/>
        <v>เสาร์</v>
      </c>
      <c r="H3" s="25" t="str">
        <f t="shared" si="0"/>
        <v>อาทิตย์</v>
      </c>
      <c r="I3" s="8"/>
    </row>
    <row r="4" spans="1:9" s="2" customFormat="1" ht="24" customHeight="1" x14ac:dyDescent="0.25">
      <c r="A4" s="12"/>
      <c r="B4" s="40">
        <f t="array" ref="B4:H4">DaysAndWeeks+DATE(ปีปฏิทิน,7,1)-WEEKDAY(DATE(ปีปฏิทิน,7,1),(WeekStart="จันทร์")+1)+1</f>
        <v>45838</v>
      </c>
      <c r="C4" s="40">
        <v>45839</v>
      </c>
      <c r="D4" s="40">
        <v>45840</v>
      </c>
      <c r="E4" s="40">
        <v>45841</v>
      </c>
      <c r="F4" s="40">
        <v>45842</v>
      </c>
      <c r="G4" s="40">
        <v>45843</v>
      </c>
      <c r="H4" s="40">
        <v>45844</v>
      </c>
      <c r="I4" s="12"/>
    </row>
    <row r="5" spans="1:9" s="4" customFormat="1" ht="56.1" customHeight="1" x14ac:dyDescent="0.25">
      <c r="A5" s="14"/>
      <c r="B5" s="26"/>
      <c r="C5" s="26"/>
      <c r="D5" s="26"/>
      <c r="E5" s="22" t="s">
        <v>9</v>
      </c>
      <c r="F5" s="26"/>
      <c r="G5" s="26"/>
      <c r="H5" s="26"/>
      <c r="I5" s="14"/>
    </row>
    <row r="6" spans="1:9" s="2" customFormat="1" ht="24" customHeight="1" x14ac:dyDescent="0.25">
      <c r="A6" s="12"/>
      <c r="B6" s="41">
        <f t="array" ref="B6:H6">DaysAndWeeks+DATE(ปีปฏิทิน,7,1)-WEEKDAY(DATE(ปีปฏิทิน,7,1),(WeekStart="จันทร์")+1)+8</f>
        <v>45845</v>
      </c>
      <c r="C6" s="41">
        <v>45846</v>
      </c>
      <c r="D6" s="41">
        <v>45847</v>
      </c>
      <c r="E6" s="41">
        <v>45848</v>
      </c>
      <c r="F6" s="41">
        <v>45849</v>
      </c>
      <c r="G6" s="41">
        <v>45850</v>
      </c>
      <c r="H6" s="41">
        <v>45851</v>
      </c>
      <c r="I6" s="12"/>
    </row>
    <row r="7" spans="1:9" s="4" customFormat="1" ht="56.1" customHeight="1" x14ac:dyDescent="0.25">
      <c r="A7" s="14"/>
      <c r="B7" s="27"/>
      <c r="C7" s="27"/>
      <c r="D7" s="27"/>
      <c r="E7" s="27"/>
      <c r="F7" s="27"/>
      <c r="G7" s="27"/>
      <c r="H7" s="27"/>
      <c r="I7" s="14"/>
    </row>
    <row r="8" spans="1:9" s="2" customFormat="1" ht="24" customHeight="1" x14ac:dyDescent="0.25">
      <c r="A8" s="12"/>
      <c r="B8" s="42">
        <f t="array" ref="B8:H8">DaysAndWeeks+DATE(ปีปฏิทิน,7,1)-WEEKDAY(DATE(ปีปฏิทิน,7,1),(WeekStart="จันทร์")+1)+15</f>
        <v>45852</v>
      </c>
      <c r="C8" s="42">
        <v>45853</v>
      </c>
      <c r="D8" s="42">
        <v>45854</v>
      </c>
      <c r="E8" s="42">
        <v>45855</v>
      </c>
      <c r="F8" s="42">
        <v>45856</v>
      </c>
      <c r="G8" s="42">
        <v>45857</v>
      </c>
      <c r="H8" s="42">
        <v>45858</v>
      </c>
      <c r="I8" s="12"/>
    </row>
    <row r="9" spans="1:9" s="4" customFormat="1" ht="56.1" customHeight="1" x14ac:dyDescent="0.25">
      <c r="A9" s="14"/>
      <c r="B9" s="26"/>
      <c r="C9" s="26"/>
      <c r="D9" s="26"/>
      <c r="E9" s="26"/>
      <c r="F9" s="26"/>
      <c r="G9" s="26"/>
      <c r="H9" s="26"/>
      <c r="I9" s="14"/>
    </row>
    <row r="10" spans="1:9" s="2" customFormat="1" ht="24" customHeight="1" x14ac:dyDescent="0.25">
      <c r="A10" s="12"/>
      <c r="B10" s="41">
        <f t="array" ref="B10:H10">DaysAndWeeks+DATE(ปีปฏิทิน,7,1)-WEEKDAY(DATE(ปีปฏิทิน,7,1),(WeekStart="จันทร์")+1)+22</f>
        <v>45859</v>
      </c>
      <c r="C10" s="41">
        <v>45860</v>
      </c>
      <c r="D10" s="41">
        <v>45861</v>
      </c>
      <c r="E10" s="41">
        <v>45862</v>
      </c>
      <c r="F10" s="41">
        <v>45863</v>
      </c>
      <c r="G10" s="41">
        <v>45864</v>
      </c>
      <c r="H10" s="41">
        <v>45865</v>
      </c>
      <c r="I10" s="12"/>
    </row>
    <row r="11" spans="1:9" s="4" customFormat="1" ht="56.1" customHeight="1" x14ac:dyDescent="0.25">
      <c r="A11" s="14"/>
      <c r="B11" s="27"/>
      <c r="C11" s="27"/>
      <c r="D11" s="27"/>
      <c r="E11" s="27"/>
      <c r="F11" s="27"/>
      <c r="G11" s="27"/>
      <c r="H11" s="27"/>
      <c r="I11" s="14"/>
    </row>
    <row r="12" spans="1:9" s="2" customFormat="1" ht="24" customHeight="1" x14ac:dyDescent="0.25">
      <c r="A12" s="12"/>
      <c r="B12" s="42">
        <f t="array" ref="B12:H12">DaysAndWeeks+DATE(ปีปฏิทิน,7,1)-WEEKDAY(DATE(ปีปฏิทิน,7,1),(WeekStart="จันทร์")+1)+29</f>
        <v>45866</v>
      </c>
      <c r="C12" s="42">
        <v>45867</v>
      </c>
      <c r="D12" s="42">
        <v>45868</v>
      </c>
      <c r="E12" s="42">
        <v>45869</v>
      </c>
      <c r="F12" s="42">
        <v>45870</v>
      </c>
      <c r="G12" s="42">
        <v>45871</v>
      </c>
      <c r="H12" s="42">
        <v>45872</v>
      </c>
      <c r="I12" s="12"/>
    </row>
    <row r="13" spans="1:9" s="4" customFormat="1" ht="56.1" customHeight="1" x14ac:dyDescent="0.25">
      <c r="A13" s="14"/>
      <c r="B13" s="26"/>
      <c r="C13" s="26"/>
      <c r="D13" s="26"/>
      <c r="E13" s="26"/>
      <c r="F13" s="26"/>
      <c r="G13" s="26"/>
      <c r="H13" s="26"/>
      <c r="I13" s="14"/>
    </row>
    <row r="14" spans="1:9" s="2" customFormat="1" ht="24" customHeight="1" x14ac:dyDescent="0.25">
      <c r="A14" s="12"/>
      <c r="B14" s="41">
        <f t="array" ref="B14:C14">DaysAndWeeks+DATE(ปีปฏิทิน,7,1)-WEEKDAY(DATE(ปีปฏิทิน,7,1),(WeekStart="จันทร์")+1)+36</f>
        <v>45873</v>
      </c>
      <c r="C14" s="41">
        <v>45874</v>
      </c>
      <c r="D14" s="72" t="s">
        <v>5</v>
      </c>
      <c r="E14" s="72"/>
      <c r="F14" s="72"/>
      <c r="G14" s="72"/>
      <c r="H14" s="73"/>
      <c r="I14" s="12"/>
    </row>
    <row r="15" spans="1:9" s="4" customFormat="1" ht="56.1" customHeight="1" x14ac:dyDescent="0.25">
      <c r="A15" s="14"/>
      <c r="B15" s="27"/>
      <c r="C15" s="27"/>
      <c r="D15" s="74"/>
      <c r="E15" s="74"/>
      <c r="F15" s="74"/>
      <c r="G15" s="74"/>
      <c r="H15" s="75"/>
      <c r="I15" s="14"/>
    </row>
  </sheetData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600-000000000000}"/>
    <dataValidation allowBlank="1" showInputMessage="1" showErrorMessage="1" prompt="ปฏิทินเดือนกรกฎาคม" sqref="A1" xr:uid="{00000000-0002-0000-06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6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6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600-000004000000}"/>
    <dataValidation allowBlank="1" showInputMessage="1" prompt="ใส่หมายเหตุประจำเดือนในเซลล์นี้" sqref="D15:H15" xr:uid="{00000000-0002-0000-0600-000005000000}"/>
    <dataValidation allowBlank="1" showInputMessage="1" prompt="ใส่หมายเหตุประจำเดือนในเซลล์ด้านล่าง" sqref="D14:H14" xr:uid="{00000000-0002-0000-06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6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0000"/>
    <pageSetUpPr fitToPage="1"/>
  </sheetPr>
  <dimension ref="A1:I15"/>
  <sheetViews>
    <sheetView showGridLines="0" topLeftCell="A5" workbookViewId="0">
      <selection activeCell="I9" sqref="I9"/>
    </sheetView>
  </sheetViews>
  <sheetFormatPr defaultColWidth="8.75" defaultRowHeight="16.5" x14ac:dyDescent="0.25"/>
  <cols>
    <col min="1" max="1" width="1.625" style="1" customWidth="1"/>
    <col min="2" max="4" width="16.625" style="1" customWidth="1"/>
    <col min="5" max="5" width="38.625" style="1" customWidth="1"/>
    <col min="6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71" t="str">
        <f>"สิงหาคม "&amp;ปีปฏิทิน</f>
        <v>สิงหาคม 2025</v>
      </c>
      <c r="C2" s="71"/>
      <c r="D2" s="71"/>
      <c r="E2" s="6"/>
      <c r="F2" s="6"/>
      <c r="G2" s="6"/>
      <c r="H2" s="7"/>
      <c r="I2" s="5"/>
    </row>
    <row r="3" spans="1:9" s="3" customFormat="1" ht="24" customHeight="1" x14ac:dyDescent="0.25">
      <c r="A3" s="8"/>
      <c r="B3" s="23" t="str">
        <f>WeekStart</f>
        <v>จันทร์</v>
      </c>
      <c r="C3" s="24" t="str">
        <f t="shared" ref="C3:H3" si="0">TEXT(C4,"aaaa")</f>
        <v>อังคาร</v>
      </c>
      <c r="D3" s="24" t="str">
        <f t="shared" si="0"/>
        <v>พุธ</v>
      </c>
      <c r="E3" s="24" t="str">
        <f t="shared" si="0"/>
        <v>พฤหัสบดี</v>
      </c>
      <c r="F3" s="24" t="str">
        <f t="shared" si="0"/>
        <v>ศุกร์</v>
      </c>
      <c r="G3" s="24" t="str">
        <f t="shared" si="0"/>
        <v>เสาร์</v>
      </c>
      <c r="H3" s="25" t="str">
        <f t="shared" si="0"/>
        <v>อาทิตย์</v>
      </c>
      <c r="I3" s="8"/>
    </row>
    <row r="4" spans="1:9" s="2" customFormat="1" ht="24" customHeight="1" x14ac:dyDescent="0.25">
      <c r="A4" s="12"/>
      <c r="B4" s="40">
        <f t="array" ref="B4:H4">DaysAndWeeks+DATE(ปีปฏิทิน,8,1)-WEEKDAY(DATE(ปีปฏิทิน,8,1),(WeekStart="จันทร์")+1)+1</f>
        <v>45866</v>
      </c>
      <c r="C4" s="40">
        <v>45867</v>
      </c>
      <c r="D4" s="40">
        <v>45868</v>
      </c>
      <c r="E4" s="40">
        <v>45869</v>
      </c>
      <c r="F4" s="40">
        <v>45870</v>
      </c>
      <c r="G4" s="40">
        <v>45871</v>
      </c>
      <c r="H4" s="40">
        <v>45872</v>
      </c>
      <c r="I4" s="12"/>
    </row>
    <row r="5" spans="1:9" s="4" customFormat="1" ht="56.1" customHeight="1" x14ac:dyDescent="0.25">
      <c r="A5" s="14"/>
      <c r="B5" s="26"/>
      <c r="C5" s="26"/>
      <c r="D5" s="26"/>
      <c r="E5" s="26"/>
      <c r="F5" s="26"/>
      <c r="G5" s="26"/>
      <c r="H5" s="26"/>
      <c r="I5" s="14"/>
    </row>
    <row r="6" spans="1:9" s="2" customFormat="1" ht="24" customHeight="1" x14ac:dyDescent="0.25">
      <c r="A6" s="12"/>
      <c r="B6" s="41">
        <f t="array" ref="B6:H6">DaysAndWeeks+DATE(ปีปฏิทิน,8,1)-WEEKDAY(DATE(ปีปฏิทิน,8,1),(WeekStart="จันทร์")+1)+8</f>
        <v>45873</v>
      </c>
      <c r="C6" s="41">
        <v>45874</v>
      </c>
      <c r="D6" s="41">
        <v>45875</v>
      </c>
      <c r="E6" s="41">
        <v>45876</v>
      </c>
      <c r="F6" s="41">
        <v>45877</v>
      </c>
      <c r="G6" s="59">
        <v>45878</v>
      </c>
      <c r="H6" s="41">
        <v>45879</v>
      </c>
      <c r="I6" s="12"/>
    </row>
    <row r="7" spans="1:9" s="4" customFormat="1" ht="56.1" customHeight="1" x14ac:dyDescent="0.25">
      <c r="A7" s="14"/>
      <c r="B7" s="27"/>
      <c r="E7" s="22" t="s">
        <v>10</v>
      </c>
      <c r="F7" s="27"/>
      <c r="G7" s="15" t="s">
        <v>29</v>
      </c>
      <c r="H7" s="27"/>
      <c r="I7" s="14"/>
    </row>
    <row r="8" spans="1:9" s="2" customFormat="1" ht="24" customHeight="1" x14ac:dyDescent="0.25">
      <c r="A8" s="12"/>
      <c r="B8" s="42">
        <f t="array" ref="B8:H8">DaysAndWeeks+DATE(ปีปฏิทิน,8,1)-WEEKDAY(DATE(ปีปฏิทิน,8,1),(WeekStart="จันทร์")+1)+15</f>
        <v>45880</v>
      </c>
      <c r="C8" s="42">
        <v>45881</v>
      </c>
      <c r="D8" s="42">
        <v>45882</v>
      </c>
      <c r="E8" s="42">
        <v>45883</v>
      </c>
      <c r="F8" s="42">
        <v>45884</v>
      </c>
      <c r="G8" s="42">
        <v>45885</v>
      </c>
      <c r="H8" s="42">
        <v>45886</v>
      </c>
      <c r="I8" s="12"/>
    </row>
    <row r="9" spans="1:9" s="4" customFormat="1" ht="56.1" customHeight="1" x14ac:dyDescent="0.25">
      <c r="A9" s="14"/>
      <c r="B9" s="51" t="s">
        <v>21</v>
      </c>
      <c r="C9" s="51" t="s">
        <v>21</v>
      </c>
      <c r="D9" s="51" t="s">
        <v>21</v>
      </c>
      <c r="F9" s="26"/>
      <c r="G9" s="26"/>
      <c r="H9" s="26"/>
      <c r="I9" s="14"/>
    </row>
    <row r="10" spans="1:9" s="2" customFormat="1" ht="24" customHeight="1" x14ac:dyDescent="0.25">
      <c r="A10" s="12"/>
      <c r="B10" s="41">
        <f t="array" ref="B10:H10">DaysAndWeeks+DATE(ปีปฏิทิน,8,1)-WEEKDAY(DATE(ปีปฏิทิน,8,1),(WeekStart="จันทร์")+1)+22</f>
        <v>45887</v>
      </c>
      <c r="C10" s="41">
        <v>45888</v>
      </c>
      <c r="D10" s="41">
        <v>45889</v>
      </c>
      <c r="E10" s="41">
        <v>45890</v>
      </c>
      <c r="F10" s="41">
        <v>45891</v>
      </c>
      <c r="G10" s="41">
        <v>45892</v>
      </c>
      <c r="H10" s="41">
        <v>45893</v>
      </c>
      <c r="I10" s="12"/>
    </row>
    <row r="11" spans="1:9" s="4" customFormat="1" ht="56.1" customHeight="1" x14ac:dyDescent="0.25">
      <c r="A11" s="14"/>
      <c r="B11" s="27"/>
      <c r="C11" s="27"/>
      <c r="D11" s="27"/>
      <c r="E11" s="27"/>
      <c r="F11" s="27"/>
      <c r="G11" s="27"/>
      <c r="H11" s="27"/>
      <c r="I11" s="14"/>
    </row>
    <row r="12" spans="1:9" s="2" customFormat="1" ht="24" customHeight="1" x14ac:dyDescent="0.25">
      <c r="A12" s="12"/>
      <c r="B12" s="42">
        <f t="array" ref="B12:H12">DaysAndWeeks+DATE(ปีปฏิทิน,8,1)-WEEKDAY(DATE(ปีปฏิทิน,8,1),(WeekStart="จันทร์")+1)+29</f>
        <v>45894</v>
      </c>
      <c r="C12" s="42">
        <v>45895</v>
      </c>
      <c r="D12" s="42">
        <v>45896</v>
      </c>
      <c r="E12" s="42">
        <v>45897</v>
      </c>
      <c r="F12" s="42">
        <v>45898</v>
      </c>
      <c r="G12" s="42">
        <v>45899</v>
      </c>
      <c r="H12" s="42">
        <v>45900</v>
      </c>
      <c r="I12" s="12"/>
    </row>
    <row r="13" spans="1:9" s="4" customFormat="1" ht="56.1" customHeight="1" x14ac:dyDescent="0.25">
      <c r="A13" s="14"/>
      <c r="B13" s="26"/>
      <c r="C13" s="26"/>
      <c r="D13" s="26"/>
      <c r="E13" s="26"/>
      <c r="F13" s="26"/>
      <c r="G13" s="26"/>
      <c r="H13" s="26"/>
      <c r="I13" s="14"/>
    </row>
    <row r="14" spans="1:9" s="2" customFormat="1" ht="24" customHeight="1" x14ac:dyDescent="0.25">
      <c r="A14" s="12"/>
      <c r="B14" s="41">
        <f t="array" ref="B14:C14">DaysAndWeeks+DATE(ปีปฏิทิน,8,1)-WEEKDAY(DATE(ปีปฏิทิน,8,1),(WeekStart="จันทร์")+1)+36</f>
        <v>45901</v>
      </c>
      <c r="C14" s="41">
        <v>45902</v>
      </c>
      <c r="D14" s="72" t="s">
        <v>5</v>
      </c>
      <c r="E14" s="72"/>
      <c r="F14" s="72"/>
      <c r="G14" s="72"/>
      <c r="H14" s="73"/>
      <c r="I14" s="12"/>
    </row>
    <row r="15" spans="1:9" s="4" customFormat="1" ht="56.1" customHeight="1" x14ac:dyDescent="0.25">
      <c r="A15" s="14"/>
      <c r="B15" s="27"/>
      <c r="C15" s="27"/>
      <c r="D15" s="74"/>
      <c r="E15" s="74"/>
      <c r="F15" s="74"/>
      <c r="G15" s="74"/>
      <c r="H15" s="75"/>
      <c r="I15" s="14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7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700-000001000000}"/>
    <dataValidation allowBlank="1" showInputMessage="1" showErrorMessage="1" prompt="ปฏิทินเดือนสิงหาคม" sqref="A1" xr:uid="{00000000-0002-0000-07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700-000003000000}"/>
    <dataValidation allowBlank="1" showInputMessage="1" prompt="ใส่หมายเหตุประจำเดือนในเซลล์ด้านล่าง" sqref="D14:H14" xr:uid="{00000000-0002-0000-0700-000004000000}"/>
    <dataValidation allowBlank="1" showInputMessage="1" prompt="ใส่หมายเหตุประจำเดือนในเซลล์นี้" sqref="D15:H15" xr:uid="{00000000-0002-0000-07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7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7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topLeftCell="A2" zoomScaleNormal="100" workbookViewId="0">
      <selection activeCell="E5" sqref="E5"/>
    </sheetView>
  </sheetViews>
  <sheetFormatPr defaultColWidth="8.75" defaultRowHeight="16.5" x14ac:dyDescent="0.25"/>
  <cols>
    <col min="1" max="1" width="1.625" style="1" customWidth="1"/>
    <col min="2" max="4" width="16.625" style="1" customWidth="1"/>
    <col min="5" max="5" width="27.125" style="1" customWidth="1"/>
    <col min="6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25">
      <c r="A1" s="5"/>
      <c r="B1" s="5"/>
      <c r="C1" s="5"/>
      <c r="D1" s="5"/>
      <c r="E1" s="5"/>
      <c r="F1" s="5"/>
      <c r="G1" s="5"/>
      <c r="H1" s="5"/>
      <c r="I1" s="5" t="s">
        <v>1</v>
      </c>
    </row>
    <row r="2" spans="1:9" ht="96" customHeight="1" x14ac:dyDescent="0.25">
      <c r="A2" s="5"/>
      <c r="B2" s="76" t="str">
        <f>"กันยายน "&amp;ปีปฏิทิน</f>
        <v>กันยายน 2025</v>
      </c>
      <c r="C2" s="76"/>
      <c r="D2" s="76"/>
      <c r="E2" s="6"/>
      <c r="F2" s="6"/>
      <c r="G2" s="6"/>
      <c r="H2" s="7"/>
      <c r="I2" s="5"/>
    </row>
    <row r="3" spans="1:9" s="3" customFormat="1" ht="24" customHeight="1" x14ac:dyDescent="0.25">
      <c r="A3" s="8"/>
      <c r="B3" s="28" t="str">
        <f>WeekStart</f>
        <v>จันทร์</v>
      </c>
      <c r="C3" s="29" t="str">
        <f t="shared" ref="C3:H3" si="0">TEXT(C4,"aaaa")</f>
        <v>อังคาร</v>
      </c>
      <c r="D3" s="29" t="str">
        <f t="shared" si="0"/>
        <v>พุธ</v>
      </c>
      <c r="E3" s="29" t="str">
        <f t="shared" si="0"/>
        <v>พฤหัสบดี</v>
      </c>
      <c r="F3" s="29" t="str">
        <f t="shared" si="0"/>
        <v>ศุกร์</v>
      </c>
      <c r="G3" s="29" t="str">
        <f t="shared" si="0"/>
        <v>เสาร์</v>
      </c>
      <c r="H3" s="30" t="str">
        <f t="shared" si="0"/>
        <v>อาทิตย์</v>
      </c>
      <c r="I3" s="8"/>
    </row>
    <row r="4" spans="1:9" s="2" customFormat="1" ht="24" customHeight="1" x14ac:dyDescent="0.25">
      <c r="A4" s="12"/>
      <c r="B4" s="37">
        <f t="array" ref="B4:H4">DaysAndWeeks+DATE(ปีปฏิทิน,9,1)-WEEKDAY(DATE(ปีปฏิทิน,9,1),(WeekStart="จันทร์")+1)+1</f>
        <v>45901</v>
      </c>
      <c r="C4" s="37">
        <v>45902</v>
      </c>
      <c r="D4" s="37">
        <v>45903</v>
      </c>
      <c r="E4" s="37">
        <v>45904</v>
      </c>
      <c r="F4" s="37">
        <v>45905</v>
      </c>
      <c r="G4" s="37">
        <v>45906</v>
      </c>
      <c r="H4" s="37">
        <v>45907</v>
      </c>
      <c r="I4" s="12"/>
    </row>
    <row r="5" spans="1:9" s="4" customFormat="1" ht="56.1" customHeight="1" x14ac:dyDescent="0.25">
      <c r="A5" s="14"/>
      <c r="B5" s="31"/>
      <c r="C5" s="31"/>
      <c r="D5" s="31"/>
      <c r="E5" s="22" t="s">
        <v>11</v>
      </c>
      <c r="F5" s="31"/>
      <c r="G5" s="31"/>
      <c r="H5" s="31"/>
      <c r="I5" s="14"/>
    </row>
    <row r="6" spans="1:9" s="2" customFormat="1" ht="24" customHeight="1" x14ac:dyDescent="0.25">
      <c r="A6" s="12"/>
      <c r="B6" s="38">
        <f t="array" ref="B6:H6">DaysAndWeeks+DATE(ปีปฏิทิน,9,1)-WEEKDAY(DATE(ปีปฏิทิน,9,1),(WeekStart="จันทร์")+1)+8</f>
        <v>45908</v>
      </c>
      <c r="C6" s="38">
        <v>45909</v>
      </c>
      <c r="D6" s="38">
        <v>45910</v>
      </c>
      <c r="E6" s="38">
        <v>45911</v>
      </c>
      <c r="F6" s="38">
        <v>45912</v>
      </c>
      <c r="G6" s="38">
        <v>45913</v>
      </c>
      <c r="H6" s="38">
        <v>45914</v>
      </c>
      <c r="I6" s="12"/>
    </row>
    <row r="7" spans="1:9" s="4" customFormat="1" ht="56.1" customHeight="1" x14ac:dyDescent="0.25">
      <c r="A7" s="14"/>
      <c r="B7" s="32"/>
      <c r="C7" s="32"/>
      <c r="D7" s="32"/>
      <c r="E7" s="32"/>
      <c r="F7" s="32"/>
      <c r="G7" s="32"/>
      <c r="H7" s="32"/>
      <c r="I7" s="14"/>
    </row>
    <row r="8" spans="1:9" s="2" customFormat="1" ht="24" customHeight="1" x14ac:dyDescent="0.25">
      <c r="A8" s="12"/>
      <c r="B8" s="39">
        <f t="array" ref="B8:H8">DaysAndWeeks+DATE(ปีปฏิทิน,9,1)-WEEKDAY(DATE(ปีปฏิทิน,9,1),(WeekStart="จันทร์")+1)+15</f>
        <v>45915</v>
      </c>
      <c r="C8" s="39">
        <v>45916</v>
      </c>
      <c r="D8" s="39">
        <v>45917</v>
      </c>
      <c r="E8" s="39">
        <v>45918</v>
      </c>
      <c r="F8" s="39">
        <v>45919</v>
      </c>
      <c r="G8" s="39">
        <v>45920</v>
      </c>
      <c r="H8" s="39">
        <v>45921</v>
      </c>
      <c r="I8" s="12"/>
    </row>
    <row r="9" spans="1:9" s="4" customFormat="1" ht="56.1" customHeight="1" x14ac:dyDescent="0.25">
      <c r="A9" s="14"/>
      <c r="B9" s="31"/>
      <c r="C9" s="31"/>
      <c r="D9" s="31"/>
      <c r="E9" s="31"/>
      <c r="F9" s="31"/>
      <c r="G9" s="31"/>
      <c r="H9" s="31"/>
      <c r="I9" s="14"/>
    </row>
    <row r="10" spans="1:9" s="2" customFormat="1" ht="24" customHeight="1" x14ac:dyDescent="0.25">
      <c r="A10" s="12"/>
      <c r="B10" s="38">
        <f t="array" ref="B10:H10">DaysAndWeeks+DATE(ปีปฏิทิน,9,1)-WEEKDAY(DATE(ปีปฏิทิน,9,1),(WeekStart="จันทร์")+1)+22</f>
        <v>45922</v>
      </c>
      <c r="C10" s="38">
        <v>45923</v>
      </c>
      <c r="D10" s="38">
        <v>45924</v>
      </c>
      <c r="E10" s="38">
        <v>45925</v>
      </c>
      <c r="F10" s="38">
        <v>45926</v>
      </c>
      <c r="G10" s="38">
        <v>45927</v>
      </c>
      <c r="H10" s="38">
        <v>45928</v>
      </c>
      <c r="I10" s="12"/>
    </row>
    <row r="11" spans="1:9" s="4" customFormat="1" ht="56.1" customHeight="1" x14ac:dyDescent="0.25">
      <c r="A11" s="14"/>
      <c r="B11" s="32"/>
      <c r="C11" s="32"/>
      <c r="D11" s="32"/>
      <c r="E11" s="32"/>
      <c r="F11" s="32"/>
      <c r="G11" s="32"/>
      <c r="H11" s="32"/>
      <c r="I11" s="14"/>
    </row>
    <row r="12" spans="1:9" s="2" customFormat="1" ht="24" customHeight="1" x14ac:dyDescent="0.25">
      <c r="A12" s="12"/>
      <c r="B12" s="39">
        <f t="array" ref="B12:H12">DaysAndWeeks+DATE(ปีปฏิทิน,9,1)-WEEKDAY(DATE(ปีปฏิทิน,9,1),(WeekStart="จันทร์")+1)+29</f>
        <v>45929</v>
      </c>
      <c r="C12" s="39">
        <v>45930</v>
      </c>
      <c r="D12" s="39">
        <v>45931</v>
      </c>
      <c r="E12" s="39">
        <v>45932</v>
      </c>
      <c r="F12" s="39">
        <v>45933</v>
      </c>
      <c r="G12" s="39">
        <v>45934</v>
      </c>
      <c r="H12" s="39">
        <v>45935</v>
      </c>
      <c r="I12" s="12"/>
    </row>
    <row r="13" spans="1:9" s="4" customFormat="1" ht="56.1" customHeight="1" x14ac:dyDescent="0.25">
      <c r="A13" s="14"/>
      <c r="B13" s="31"/>
      <c r="C13" s="31"/>
      <c r="D13" s="31"/>
      <c r="E13" s="31"/>
      <c r="F13" s="31"/>
      <c r="G13" s="31"/>
      <c r="H13" s="31"/>
      <c r="I13" s="14"/>
    </row>
    <row r="14" spans="1:9" s="2" customFormat="1" ht="24" customHeight="1" x14ac:dyDescent="0.25">
      <c r="A14" s="12"/>
      <c r="B14" s="38">
        <f t="array" ref="B14:C14">DaysAndWeeks+DATE(ปีปฏิทิน,9,1)-WEEKDAY(DATE(ปีปฏิทิน,9,1),(WeekStart="จันทร์")+1)+36</f>
        <v>45936</v>
      </c>
      <c r="C14" s="38">
        <v>45937</v>
      </c>
      <c r="D14" s="77" t="s">
        <v>5</v>
      </c>
      <c r="E14" s="77"/>
      <c r="F14" s="77"/>
      <c r="G14" s="77"/>
      <c r="H14" s="78"/>
      <c r="I14" s="12"/>
    </row>
    <row r="15" spans="1:9" s="4" customFormat="1" ht="56.1" customHeight="1" x14ac:dyDescent="0.25">
      <c r="A15" s="14"/>
      <c r="B15" s="32"/>
      <c r="C15" s="32"/>
      <c r="D15" s="79"/>
      <c r="E15" s="79"/>
      <c r="F15" s="79"/>
      <c r="G15" s="79"/>
      <c r="H15" s="80"/>
      <c r="I15" s="14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8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800-000001000000}"/>
    <dataValidation allowBlank="1" showInputMessage="1" showErrorMessage="1" prompt="ปฏิทินเดือนกันยายน" sqref="A1" xr:uid="{00000000-0002-0000-08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8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800-000004000000}"/>
    <dataValidation allowBlank="1" showInputMessage="1" prompt="ใส่หมายเหตุประจำเดือนในเซลล์นี้" sqref="D15:H15" xr:uid="{00000000-0002-0000-0800-000005000000}"/>
    <dataValidation allowBlank="1" showInputMessage="1" prompt="ใส่หมายเหตุประจำเดือนในเซลล์ด้านล่าง" sqref="D14:H14" xr:uid="{00000000-0002-0000-08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800-000007000000}"/>
  </dataValidations>
  <printOptions horizontalCentered="1"/>
  <pageMargins left="0.25" right="0.25" top="0.5" bottom="0.5" header="0.3" footer="0.3"/>
  <pageSetup paperSize="9" scale="90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13</vt:i4>
      </vt:variant>
      <vt:variant>
        <vt:lpstr>ช่วงที่มีชื่อ</vt:lpstr>
      </vt:variant>
      <vt:variant>
        <vt:i4>39</vt:i4>
      </vt:variant>
    </vt:vector>
  </HeadingPairs>
  <TitlesOfParts>
    <vt:vector size="52" baseType="lpstr">
      <vt:lpstr>มกราคม</vt:lpstr>
      <vt:lpstr>กุมภาพันธ์</vt:lpstr>
      <vt:lpstr>มีนาคม</vt:lpstr>
      <vt:lpstr>เมษายน</vt:lpstr>
      <vt:lpstr>พฤษภาคม</vt:lpstr>
      <vt:lpstr>มิถุนายน</vt:lpstr>
      <vt:lpstr>กรกฎาคม</vt:lpstr>
      <vt:lpstr>สิงหาคม</vt:lpstr>
      <vt:lpstr>กันยายน</vt:lpstr>
      <vt:lpstr>ตุลาคม</vt:lpstr>
      <vt:lpstr>พฤศจิกายน</vt:lpstr>
      <vt:lpstr>ธันวาคม</vt:lpstr>
      <vt:lpstr>Sheet1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กรกฎาคม!Print_Area</vt:lpstr>
      <vt:lpstr>กันยายน!Print_Area</vt:lpstr>
      <vt:lpstr>กุมภาพันธ์!Print_Area</vt:lpstr>
      <vt:lpstr>ตุลาคม!Print_Area</vt:lpstr>
      <vt:lpstr>ธันวาคม!Print_Area</vt:lpstr>
      <vt:lpstr>พฤศจิกายน!Print_Area</vt:lpstr>
      <vt:lpstr>พฤษภาคม!Print_Area</vt:lpstr>
      <vt:lpstr>มกราคม!Print_Area</vt:lpstr>
      <vt:lpstr>มิถุนายน!Print_Area</vt:lpstr>
      <vt:lpstr>มีนาคม!Print_Area</vt:lpstr>
      <vt:lpstr>เมษายน!Print_Area</vt:lpstr>
      <vt:lpstr>สิงหาคม!Print_Area</vt:lpstr>
      <vt:lpstr>RowTitleRegion1..K3</vt:lpstr>
      <vt:lpstr>WeekStart</vt:lpstr>
      <vt:lpstr>ปีปฏิทิน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2025-01-25T02:36:58Z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